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60" tabRatio="834" activeTab="0"/>
  </bookViews>
  <sheets>
    <sheet name="总表" sheetId="1" r:id="rId1"/>
    <sheet name="执行情况" sheetId="2" state="hidden" r:id="rId2"/>
    <sheet name="企业养老" sheetId="3" state="hidden" r:id="rId3"/>
    <sheet name="机关养老（试点）" sheetId="4" state="hidden" r:id="rId4"/>
    <sheet name="机关养老（改革）" sheetId="5" state="hidden" r:id="rId5"/>
    <sheet name="城乡养老" sheetId="6" state="hidden" r:id="rId6"/>
    <sheet name="失业" sheetId="7" state="hidden" r:id="rId7"/>
    <sheet name="工伤" sheetId="8" state="hidden" r:id="rId8"/>
    <sheet name="职工医疗" sheetId="9" state="hidden" r:id="rId9"/>
    <sheet name="生育" sheetId="10" state="hidden" r:id="rId10"/>
    <sheet name="城乡医疗" sheetId="11" state="hidden" r:id="rId11"/>
    <sheet name="医保" sheetId="12" state="hidden" r:id="rId12"/>
  </sheets>
  <definedNames>
    <definedName name="_xlnm._FilterDatabase" localSheetId="1" hidden="1">'执行情况'!$A$4:$U$46</definedName>
    <definedName name="_xlnm.Print_Area" localSheetId="5">'城乡养老'!$A$1:$AE$17</definedName>
    <definedName name="_xlnm.Print_Area" localSheetId="10">'城乡医疗'!$A$1:$T$14</definedName>
    <definedName name="_xlnm.Print_Area" localSheetId="7">'工伤'!$A$1:$S$16</definedName>
    <definedName name="_xlnm.Print_Area" localSheetId="3">'机关养老（试点）'!$A$1:$R$16</definedName>
    <definedName name="_xlnm.Print_Area" localSheetId="2">'企业养老'!$A$1:$S$18</definedName>
    <definedName name="_xlnm.Print_Area" localSheetId="9">'生育'!$A$1:$O$11</definedName>
    <definedName name="_xlnm.Print_Area" localSheetId="6">'失业'!$A$1:$T$16</definedName>
    <definedName name="_xlnm.Print_Area" localSheetId="1">'执行情况'!$A$1:$T$46</definedName>
    <definedName name="_xlnm.Print_Area" localSheetId="8">'职工医疗'!$A$1:$N$25</definedName>
    <definedName name="_xlnm.Print_Area" localSheetId="0">'总表'!$A$1:$Y$19</definedName>
    <definedName name="_xlnm.Print_Titles" localSheetId="1">'执行情况'!$1:$4</definedName>
  </definedNames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D7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-1</t>
        </r>
      </text>
    </comment>
    <comment ref="D11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-1</t>
        </r>
      </text>
    </comment>
    <comment ref="D17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-1
</t>
        </r>
      </text>
    </comment>
  </commentList>
</comments>
</file>

<file path=xl/comments2.xml><?xml version="1.0" encoding="utf-8"?>
<comments xmlns="http://schemas.openxmlformats.org/spreadsheetml/2006/main">
  <authors>
    <author>微软用户</author>
  </authors>
  <commentList>
    <comment ref="G21" authorId="0">
      <text>
        <r>
          <rPr>
            <sz val="9"/>
            <rFont val="宋体"/>
            <family val="0"/>
          </rPr>
          <t>微软用户:
-1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E15" authorId="0">
      <text>
        <r>
          <rPr>
            <sz val="9"/>
            <rFont val="宋体"/>
            <family val="0"/>
          </rPr>
          <t xml:space="preserve">+1
</t>
        </r>
      </text>
    </comment>
  </commentList>
</comments>
</file>

<file path=xl/comments6.xml><?xml version="1.0" encoding="utf-8"?>
<comments xmlns="http://schemas.openxmlformats.org/spreadsheetml/2006/main">
  <authors>
    <author>微软用户</author>
  </authors>
  <commentList>
    <comment ref="AA10" authorId="0">
      <text>
        <r>
          <rPr>
            <sz val="9"/>
            <rFont val="宋体"/>
            <family val="0"/>
          </rPr>
          <t>微软用户:
冲减多记83万元</t>
        </r>
      </text>
    </comment>
    <comment ref="AE13" authorId="0">
      <text>
        <r>
          <rPr>
            <sz val="9"/>
            <rFont val="宋体"/>
            <family val="0"/>
          </rPr>
          <t>微软用户:
雷州调整974万元</t>
        </r>
      </text>
    </comment>
  </commentList>
</comments>
</file>

<file path=xl/comments8.xml><?xml version="1.0" encoding="utf-8"?>
<comments xmlns="http://schemas.openxmlformats.org/spreadsheetml/2006/main">
  <authors>
    <author>作者</author>
  </authors>
  <commentList>
    <comment ref="P4" authorId="0">
      <text>
        <r>
          <rPr>
            <sz val="9"/>
            <rFont val="宋体"/>
            <family val="0"/>
          </rPr>
          <t>包含劳动能力鉴定费</t>
        </r>
      </text>
    </comment>
    <comment ref="M12" authorId="0">
      <text>
        <r>
          <rPr>
            <sz val="9"/>
            <rFont val="宋体"/>
            <family val="0"/>
          </rPr>
          <t>作者:
-1</t>
        </r>
      </text>
    </comment>
  </commentList>
</comments>
</file>

<file path=xl/comments9.xml><?xml version="1.0" encoding="utf-8"?>
<comments xmlns="http://schemas.openxmlformats.org/spreadsheetml/2006/main">
  <authors>
    <author>微软用户</author>
  </authors>
  <commentList>
    <comment ref="M18" authorId="0">
      <text>
        <r>
          <rPr>
            <sz val="9"/>
            <rFont val="宋体"/>
            <family val="0"/>
          </rPr>
          <t>微软用户:
+1</t>
        </r>
      </text>
    </comment>
    <comment ref="F22" authorId="0">
      <text>
        <r>
          <rPr>
            <sz val="9"/>
            <rFont val="宋体"/>
            <family val="0"/>
          </rPr>
          <t>微软用户:
-1</t>
        </r>
      </text>
    </comment>
  </commentList>
</comments>
</file>

<file path=xl/sharedStrings.xml><?xml version="1.0" encoding="utf-8"?>
<sst xmlns="http://schemas.openxmlformats.org/spreadsheetml/2006/main" count="522" uniqueCount="171">
  <si>
    <t>制表单位：湛江市社保局计财科</t>
  </si>
  <si>
    <t>金额单位：万元</t>
  </si>
  <si>
    <t>险种</t>
  </si>
  <si>
    <t>收入</t>
  </si>
  <si>
    <t>支出</t>
  </si>
  <si>
    <t>本期结余（不含财政补贴及上级补助收入）</t>
  </si>
  <si>
    <t>本期结余（含财政补贴及上级补助收入）</t>
  </si>
  <si>
    <t>上年结余</t>
  </si>
  <si>
    <t>累计结余</t>
  </si>
  <si>
    <t>征缴收入</t>
  </si>
  <si>
    <t>财政补贴</t>
  </si>
  <si>
    <t>利息收入</t>
  </si>
  <si>
    <t>转移收入</t>
  </si>
  <si>
    <t>上级补助收入</t>
  </si>
  <si>
    <t>下级上解收入</t>
  </si>
  <si>
    <t>其他收入</t>
  </si>
  <si>
    <t>待遇支出</t>
  </si>
  <si>
    <t>大病保险</t>
  </si>
  <si>
    <t>劳动能力鉴定</t>
  </si>
  <si>
    <t>工伤预防费</t>
  </si>
  <si>
    <t>技能提升补贴</t>
  </si>
  <si>
    <t>稳岗补贴</t>
  </si>
  <si>
    <t>转移支出</t>
  </si>
  <si>
    <t>补助下级支出</t>
  </si>
  <si>
    <t>上解上级支出</t>
  </si>
  <si>
    <t>其他支出</t>
  </si>
  <si>
    <t>一、基本养老保险</t>
  </si>
  <si>
    <t xml:space="preserve"> 1.企业职工养老保险</t>
  </si>
  <si>
    <t xml:space="preserve"> 2.机关事业单位养老保险(改革)</t>
  </si>
  <si>
    <t>-</t>
  </si>
  <si>
    <t>二、基本医疗保险</t>
  </si>
  <si>
    <t xml:space="preserve"> 1.职工医疗保险</t>
  </si>
  <si>
    <t xml:space="preserve">     (1)统筹</t>
  </si>
  <si>
    <t xml:space="preserve">     (2)个人</t>
  </si>
  <si>
    <t xml:space="preserve"> 2.城乡居民医疗保险</t>
  </si>
  <si>
    <t>三、工伤保险</t>
  </si>
  <si>
    <t>四、失业保险</t>
  </si>
  <si>
    <t>五、生育保险</t>
  </si>
  <si>
    <t>六、机关事业单位职业年金</t>
  </si>
  <si>
    <t>合计</t>
  </si>
  <si>
    <t>缺口</t>
  </si>
  <si>
    <t>征收</t>
  </si>
  <si>
    <t>2017年湛江市社保基金预算完成情况表</t>
  </si>
  <si>
    <t>单位：万元</t>
  </si>
  <si>
    <t>年份</t>
  </si>
  <si>
    <t>总收入</t>
  </si>
  <si>
    <t>总支出</t>
  </si>
  <si>
    <t>当期结余
（不含省下拨调剂金及财政补助）</t>
  </si>
  <si>
    <t>当期结余
（含省下拨调剂金）</t>
  </si>
  <si>
    <t>利息</t>
  </si>
  <si>
    <t>财政补助收入</t>
  </si>
  <si>
    <t xml:space="preserve">待遇支出 </t>
  </si>
  <si>
    <t>劳动能力鉴定支出</t>
  </si>
  <si>
    <t>工伤预防费用支出</t>
  </si>
  <si>
    <t>企业养老</t>
  </si>
  <si>
    <t>2017年预算数</t>
  </si>
  <si>
    <t>2017年发生数</t>
  </si>
  <si>
    <t>完成率</t>
  </si>
  <si>
    <t xml:space="preserve">    企业养老（不含农垦）</t>
  </si>
  <si>
    <t xml:space="preserve">    企业养老（农垦）</t>
  </si>
  <si>
    <t>失业</t>
  </si>
  <si>
    <t>基本医疗</t>
  </si>
  <si>
    <t xml:space="preserve">    其中：统筹</t>
  </si>
  <si>
    <t xml:space="preserve">          个人</t>
  </si>
  <si>
    <t>工伤</t>
  </si>
  <si>
    <t>生育</t>
  </si>
  <si>
    <t>居民养老</t>
  </si>
  <si>
    <t>居民医疗</t>
  </si>
  <si>
    <t>机关养老(改革)</t>
  </si>
  <si>
    <t>合计（含农垦）</t>
  </si>
  <si>
    <t>合计（不含农垦）</t>
  </si>
  <si>
    <t>湛江市2018年企业养老保险基金收支情况明细表</t>
  </si>
  <si>
    <t>编制单位：计划财务科</t>
  </si>
  <si>
    <t>单位:万元</t>
  </si>
  <si>
    <t>地区</t>
  </si>
  <si>
    <t>当期结余
（不含省下拨上级补助收入及财政补助）</t>
  </si>
  <si>
    <t>当期结余
（含省下拨上级补助收入及财政补贴）</t>
  </si>
  <si>
    <t>个人账户</t>
  </si>
  <si>
    <t>市级调剂金</t>
  </si>
  <si>
    <t>丧葬抚恤支出</t>
  </si>
  <si>
    <t>实际累计结余</t>
  </si>
  <si>
    <t>市直</t>
  </si>
  <si>
    <t>徐闻</t>
  </si>
  <si>
    <t>雷州</t>
  </si>
  <si>
    <t>遂溪</t>
  </si>
  <si>
    <t>廉江</t>
  </si>
  <si>
    <t>吴川</t>
  </si>
  <si>
    <t>赤坎</t>
  </si>
  <si>
    <t>霞山</t>
  </si>
  <si>
    <t>开发区</t>
  </si>
  <si>
    <t>麻章</t>
  </si>
  <si>
    <t>坡头</t>
  </si>
  <si>
    <t>农垦</t>
  </si>
  <si>
    <t>湛江市2018年机关养老保险（试点）基金收支情况明细表</t>
  </si>
  <si>
    <t>当期结余</t>
  </si>
  <si>
    <t>省下拨调剂金</t>
  </si>
  <si>
    <t>上缴省调剂金</t>
  </si>
  <si>
    <t>实际年末结余</t>
  </si>
  <si>
    <t>湛江市2018年机关养老保险（改革）基金收支情况明细表</t>
  </si>
  <si>
    <t>湛江市2018年城乡居民养老保险基金收支情况明细表</t>
  </si>
  <si>
    <t>其中：个人账户结余</t>
  </si>
  <si>
    <t>期末累计结余</t>
  </si>
  <si>
    <t>个人缴费收入</t>
  </si>
  <si>
    <t>集体缴费收入</t>
  </si>
  <si>
    <t xml:space="preserve"> 利息收入</t>
  </si>
  <si>
    <t xml:space="preserve"> 其他收入</t>
  </si>
  <si>
    <t xml:space="preserve"> 转移收入</t>
  </si>
  <si>
    <t>个人账户支出</t>
  </si>
  <si>
    <t>基础养老金支出</t>
  </si>
  <si>
    <t>丧葬费支出</t>
  </si>
  <si>
    <t>缴费补助收入</t>
  </si>
  <si>
    <t>基础养老金补助收入</t>
  </si>
  <si>
    <t xml:space="preserve"> 其他财政补助收入</t>
  </si>
  <si>
    <t>个人账户养老金支出</t>
  </si>
  <si>
    <t>退保支出</t>
  </si>
  <si>
    <t>小计</t>
  </si>
  <si>
    <t xml:space="preserve"> 省级财政</t>
  </si>
  <si>
    <t xml:space="preserve"> 市级财政</t>
  </si>
  <si>
    <t xml:space="preserve"> 县级财政</t>
  </si>
  <si>
    <t xml:space="preserve"> 中央财政</t>
  </si>
  <si>
    <t>个账</t>
  </si>
  <si>
    <t>差异</t>
  </si>
  <si>
    <t>湛江市2018年失业保险基金收支情况明细表</t>
  </si>
  <si>
    <t>分配市级调剂金</t>
  </si>
  <si>
    <t>上解市级调剂金</t>
  </si>
  <si>
    <t>稳岗补贴支出</t>
  </si>
  <si>
    <t>技能提升补贴支出</t>
  </si>
  <si>
    <t>湛江市2018年工伤保险基金收支情况明细表</t>
  </si>
  <si>
    <t>湛江市2018年职工医疗保险基金收支情况明细表</t>
  </si>
  <si>
    <t>本期结余</t>
  </si>
  <si>
    <t>财政补贴收入</t>
  </si>
  <si>
    <t>大病支出</t>
  </si>
  <si>
    <t>实际</t>
  </si>
  <si>
    <t>市区</t>
  </si>
  <si>
    <t>其中：统筹</t>
  </si>
  <si>
    <t>个人</t>
  </si>
  <si>
    <t>徐闻县</t>
  </si>
  <si>
    <t>雷州市</t>
  </si>
  <si>
    <t>遂溪县</t>
  </si>
  <si>
    <t>廉江市</t>
  </si>
  <si>
    <t>吴川市</t>
  </si>
  <si>
    <t>湛江市2017年生育保险基金收支情况明细表（截止11月底）</t>
  </si>
  <si>
    <t>湛江市2018年城乡居民医疗保险基金收支情况明细表</t>
  </si>
  <si>
    <t>单位</t>
  </si>
  <si>
    <t>基本医疗保险费</t>
  </si>
  <si>
    <t>大病医疗</t>
  </si>
  <si>
    <t>其中：个人缴费</t>
  </si>
  <si>
    <t>财政缴费补助</t>
  </si>
  <si>
    <t>其中：住院</t>
  </si>
  <si>
    <t>门诊</t>
  </si>
  <si>
    <t>其中：中央</t>
  </si>
  <si>
    <t>省级</t>
  </si>
  <si>
    <t>市级</t>
  </si>
  <si>
    <t>县级</t>
  </si>
  <si>
    <t>+1</t>
  </si>
  <si>
    <t>五县小计</t>
  </si>
  <si>
    <t>湛江市2013年城乡居民医疗保险基金收支情况明细表（含2014年中央和省财政补贴143409万元）</t>
  </si>
  <si>
    <t>市及市以下</t>
  </si>
  <si>
    <t>截止2019年1月医保基金收支情况总表</t>
  </si>
  <si>
    <t>编制单位：湛江市社保局计财科</t>
  </si>
  <si>
    <t xml:space="preserve">  1、 职工养老保险</t>
  </si>
  <si>
    <t xml:space="preserve">     (1)企业</t>
  </si>
  <si>
    <t xml:space="preserve">     (2)机关事业(改革)</t>
  </si>
  <si>
    <t xml:space="preserve">     (3)机关事业(试点)</t>
  </si>
  <si>
    <t xml:space="preserve">  2、城乡居民养老保险</t>
  </si>
  <si>
    <t>一、职工医疗保险</t>
  </si>
  <si>
    <t>二、城乡居民医疗保险</t>
  </si>
  <si>
    <t>三、生育保险</t>
  </si>
  <si>
    <t>2019年湛江市社保基金收支情况汇总表</t>
  </si>
  <si>
    <t>制表时间：2020年1月8日</t>
  </si>
  <si>
    <t xml:space="preserve"> 3.城乡居民养老保险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</si>
</sst>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_ "/>
    <numFmt numFmtId="186" formatCode="#,##0_ "/>
    <numFmt numFmtId="187" formatCode="#,##0.00_ "/>
    <numFmt numFmtId="188" formatCode="#,##0.00_ ;\-#,##0.00;;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b/>
      <sz val="20"/>
      <name val="黑体"/>
      <family val="3"/>
    </font>
    <font>
      <sz val="24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36"/>
      <name val="黑体"/>
      <family val="3"/>
    </font>
    <font>
      <sz val="16"/>
      <name val="宋体"/>
      <family val="0"/>
    </font>
    <font>
      <sz val="18"/>
      <name val="宋体"/>
      <family val="0"/>
    </font>
    <font>
      <b/>
      <sz val="36"/>
      <name val="宋体"/>
      <family val="0"/>
    </font>
    <font>
      <b/>
      <sz val="22"/>
      <name val="宋体"/>
      <family val="0"/>
    </font>
    <font>
      <sz val="16"/>
      <name val="仿宋_GB2312"/>
      <family val="3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5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30" fillId="13" borderId="5" applyNumberFormat="0" applyAlignment="0" applyProtection="0"/>
    <xf numFmtId="0" fontId="3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33" fillId="9" borderId="0" applyNumberFormat="0" applyBorder="0" applyAlignment="0" applyProtection="0"/>
    <xf numFmtId="0" fontId="34" fillId="4" borderId="7" applyNumberFormat="0" applyAlignment="0" applyProtection="0"/>
    <xf numFmtId="0" fontId="28" fillId="7" borderId="4" applyNumberFormat="0" applyAlignment="0" applyProtection="0"/>
    <xf numFmtId="0" fontId="3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5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184" fontId="4" fillId="0" borderId="9" xfId="41" applyNumberFormat="1" applyFont="1" applyFill="1" applyBorder="1" applyAlignment="1">
      <alignment vertical="center"/>
      <protection/>
    </xf>
    <xf numFmtId="0" fontId="4" fillId="0" borderId="0" xfId="40" applyFont="1" applyAlignment="1">
      <alignment horizontal="center" vertical="center"/>
      <protection/>
    </xf>
    <xf numFmtId="3" fontId="5" fillId="0" borderId="10" xfId="0" applyNumberFormat="1" applyFont="1" applyBorder="1" applyAlignment="1">
      <alignment wrapText="1"/>
    </xf>
    <xf numFmtId="3" fontId="5" fillId="0" borderId="11" xfId="0" applyNumberFormat="1" applyFont="1" applyBorder="1" applyAlignment="1">
      <alignment vertical="center" wrapText="1"/>
    </xf>
    <xf numFmtId="3" fontId="6" fillId="0" borderId="11" xfId="0" applyNumberFormat="1" applyFont="1" applyBorder="1" applyAlignment="1">
      <alignment wrapText="1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wrapText="1"/>
    </xf>
    <xf numFmtId="3" fontId="6" fillId="0" borderId="11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 vertical="center" wrapText="1"/>
    </xf>
    <xf numFmtId="3" fontId="5" fillId="0" borderId="14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5" xfId="0" applyFont="1" applyBorder="1" applyAlignment="1">
      <alignment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vertical="center"/>
    </xf>
    <xf numFmtId="3" fontId="0" fillId="0" borderId="16" xfId="0" applyNumberFormat="1" applyFont="1" applyFill="1" applyBorder="1" applyAlignment="1">
      <alignment/>
    </xf>
    <xf numFmtId="185" fontId="0" fillId="0" borderId="0" xfId="0" applyNumberFormat="1" applyFont="1" applyAlignment="1">
      <alignment/>
    </xf>
    <xf numFmtId="49" fontId="0" fillId="0" borderId="16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6" fontId="0" fillId="0" borderId="1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186" fontId="0" fillId="0" borderId="11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186" fontId="2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186" fontId="0" fillId="0" borderId="0" xfId="0" applyNumberFormat="1" applyFont="1" applyAlignment="1">
      <alignment/>
    </xf>
    <xf numFmtId="0" fontId="3" fillId="0" borderId="0" xfId="0" applyFont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187" fontId="2" fillId="0" borderId="17" xfId="0" applyNumberFormat="1" applyFont="1" applyFill="1" applyBorder="1" applyAlignment="1">
      <alignment horizontal="right" vertical="center"/>
    </xf>
    <xf numFmtId="184" fontId="41" fillId="0" borderId="12" xfId="41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3" fontId="0" fillId="0" borderId="12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186" fontId="0" fillId="0" borderId="0" xfId="0" applyNumberFormat="1" applyFont="1" applyFill="1" applyAlignment="1">
      <alignment horizontal="right" vertical="center"/>
    </xf>
    <xf numFmtId="186" fontId="2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186" fontId="0" fillId="0" borderId="11" xfId="0" applyNumberFormat="1" applyFont="1" applyFill="1" applyBorder="1" applyAlignment="1">
      <alignment horizontal="center" vertical="center"/>
    </xf>
    <xf numFmtId="184" fontId="0" fillId="0" borderId="11" xfId="0" applyNumberFormat="1" applyFont="1" applyFill="1" applyBorder="1" applyAlignment="1">
      <alignment horizontal="right" vertical="center"/>
    </xf>
    <xf numFmtId="186" fontId="2" fillId="0" borderId="11" xfId="0" applyNumberFormat="1" applyFont="1" applyFill="1" applyBorder="1" applyAlignment="1">
      <alignment horizontal="center" vertical="center"/>
    </xf>
    <xf numFmtId="184" fontId="2" fillId="0" borderId="11" xfId="0" applyNumberFormat="1" applyFont="1" applyFill="1" applyBorder="1" applyAlignment="1">
      <alignment horizontal="right" vertical="center"/>
    </xf>
    <xf numFmtId="184" fontId="0" fillId="0" borderId="19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87" fontId="0" fillId="0" borderId="0" xfId="0" applyNumberFormat="1" applyFont="1" applyFill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13" borderId="12" xfId="0" applyFont="1" applyFill="1" applyBorder="1" applyAlignment="1">
      <alignment horizontal="center" vertical="center" wrapText="1"/>
    </xf>
    <xf numFmtId="3" fontId="0" fillId="13" borderId="12" xfId="0" applyNumberFormat="1" applyFont="1" applyFill="1" applyBorder="1" applyAlignment="1">
      <alignment vertical="center"/>
    </xf>
    <xf numFmtId="3" fontId="2" fillId="13" borderId="11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185" fontId="0" fillId="0" borderId="0" xfId="0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84" fontId="7" fillId="0" borderId="0" xfId="41" applyNumberFormat="1" applyFont="1" applyFill="1">
      <alignment vertical="center"/>
      <protection/>
    </xf>
    <xf numFmtId="184" fontId="2" fillId="0" borderId="0" xfId="41" applyNumberFormat="1" applyFont="1" applyFill="1">
      <alignment vertical="center"/>
      <protection/>
    </xf>
    <xf numFmtId="184" fontId="0" fillId="0" borderId="0" xfId="41" applyNumberFormat="1" applyFont="1" applyFill="1">
      <alignment vertical="center"/>
      <protection/>
    </xf>
    <xf numFmtId="184" fontId="3" fillId="0" borderId="0" xfId="41" applyNumberFormat="1" applyFont="1" applyFill="1" applyBorder="1" applyAlignment="1">
      <alignment horizontal="center" vertical="center"/>
      <protection/>
    </xf>
    <xf numFmtId="184" fontId="2" fillId="0" borderId="9" xfId="41" applyNumberFormat="1" applyFont="1" applyFill="1" applyBorder="1" applyAlignment="1">
      <alignment horizontal="center" vertical="center"/>
      <protection/>
    </xf>
    <xf numFmtId="184" fontId="0" fillId="0" borderId="12" xfId="41" applyNumberFormat="1" applyFont="1" applyFill="1" applyBorder="1" applyAlignment="1">
      <alignment horizontal="center" vertical="center" wrapText="1"/>
      <protection/>
    </xf>
    <xf numFmtId="184" fontId="0" fillId="0" borderId="11" xfId="41" applyNumberFormat="1" applyFont="1" applyFill="1" applyBorder="1" applyAlignment="1">
      <alignment horizontal="center" vertical="center" wrapText="1"/>
      <protection/>
    </xf>
    <xf numFmtId="184" fontId="0" fillId="0" borderId="11" xfId="41" applyNumberFormat="1" applyFont="1" applyFill="1" applyBorder="1" applyAlignment="1">
      <alignment horizontal="center" vertical="center"/>
      <protection/>
    </xf>
    <xf numFmtId="184" fontId="0" fillId="0" borderId="11" xfId="41" applyNumberFormat="1" applyFont="1" applyFill="1" applyBorder="1" applyAlignment="1">
      <alignment horizontal="right" vertical="center"/>
      <protection/>
    </xf>
    <xf numFmtId="184" fontId="0" fillId="0" borderId="12" xfId="41" applyNumberFormat="1" applyFont="1" applyFill="1" applyBorder="1" applyAlignment="1">
      <alignment horizontal="center" vertical="center"/>
      <protection/>
    </xf>
    <xf numFmtId="184" fontId="2" fillId="0" borderId="11" xfId="41" applyNumberFormat="1" applyFont="1" applyFill="1" applyBorder="1" applyAlignment="1">
      <alignment horizontal="center" vertical="center"/>
      <protection/>
    </xf>
    <xf numFmtId="184" fontId="2" fillId="0" borderId="11" xfId="41" applyNumberFormat="1" applyFont="1" applyFill="1" applyBorder="1">
      <alignment vertical="center"/>
      <protection/>
    </xf>
    <xf numFmtId="184" fontId="2" fillId="0" borderId="12" xfId="41" applyNumberFormat="1" applyFont="1" applyFill="1" applyBorder="1" applyAlignment="1">
      <alignment horizontal="center" vertical="center"/>
      <protection/>
    </xf>
    <xf numFmtId="184" fontId="2" fillId="0" borderId="0" xfId="41" applyNumberFormat="1" applyFont="1" applyFill="1" applyBorder="1" applyAlignment="1">
      <alignment horizontal="center" vertical="center"/>
      <protection/>
    </xf>
    <xf numFmtId="184" fontId="0" fillId="0" borderId="11" xfId="41" applyNumberFormat="1" applyFont="1" applyFill="1" applyBorder="1">
      <alignment vertical="center"/>
      <protection/>
    </xf>
    <xf numFmtId="184" fontId="0" fillId="0" borderId="0" xfId="41" applyNumberFormat="1" applyFont="1" applyFill="1" applyBorder="1" applyAlignment="1">
      <alignment horizontal="center" vertical="center" wrapText="1"/>
      <protection/>
    </xf>
    <xf numFmtId="184" fontId="0" fillId="0" borderId="0" xfId="41" applyNumberFormat="1" applyFont="1" applyFill="1" applyBorder="1" applyAlignment="1">
      <alignment horizontal="center" vertical="center"/>
      <protection/>
    </xf>
    <xf numFmtId="184" fontId="8" fillId="0" borderId="11" xfId="41" applyNumberFormat="1" applyFont="1" applyFill="1" applyBorder="1">
      <alignment vertical="center"/>
      <protection/>
    </xf>
    <xf numFmtId="184" fontId="0" fillId="0" borderId="17" xfId="41" applyNumberFormat="1" applyFont="1" applyFill="1" applyBorder="1">
      <alignment vertical="center"/>
      <protection/>
    </xf>
    <xf numFmtId="185" fontId="0" fillId="0" borderId="17" xfId="41" applyNumberFormat="1" applyFont="1" applyFill="1" applyBorder="1">
      <alignment vertical="center"/>
      <protection/>
    </xf>
    <xf numFmtId="185" fontId="0" fillId="0" borderId="0" xfId="41" applyNumberFormat="1" applyFont="1" applyFill="1">
      <alignment vertical="center"/>
      <protection/>
    </xf>
    <xf numFmtId="184" fontId="0" fillId="0" borderId="0" xfId="41" applyNumberFormat="1" applyFont="1" applyFill="1" applyBorder="1">
      <alignment vertical="center"/>
      <protection/>
    </xf>
    <xf numFmtId="188" fontId="9" fillId="0" borderId="20" xfId="0" applyNumberFormat="1" applyFont="1" applyFill="1" applyBorder="1" applyAlignment="1" applyProtection="1">
      <alignment horizontal="right" vertical="center"/>
      <protection/>
    </xf>
    <xf numFmtId="185" fontId="2" fillId="0" borderId="0" xfId="41" applyNumberFormat="1" applyFont="1" applyFill="1">
      <alignment vertical="center"/>
      <protection/>
    </xf>
    <xf numFmtId="184" fontId="0" fillId="0" borderId="0" xfId="41" applyNumberFormat="1" applyFont="1" applyFill="1" applyBorder="1" applyAlignment="1">
      <alignment horizontal="left" vertical="center"/>
      <protection/>
    </xf>
    <xf numFmtId="0" fontId="10" fillId="0" borderId="0" xfId="40" applyFont="1" applyFill="1" applyAlignment="1">
      <alignment vertical="center" wrapText="1"/>
      <protection/>
    </xf>
    <xf numFmtId="184" fontId="10" fillId="0" borderId="0" xfId="40" applyNumberFormat="1" applyFont="1" applyFill="1">
      <alignment vertical="center"/>
      <protection/>
    </xf>
    <xf numFmtId="184" fontId="11" fillId="0" borderId="0" xfId="40" applyNumberFormat="1" applyFont="1" applyFill="1">
      <alignment vertical="center"/>
      <protection/>
    </xf>
    <xf numFmtId="0" fontId="10" fillId="0" borderId="0" xfId="40" applyFont="1" applyFill="1">
      <alignment vertical="center"/>
      <protection/>
    </xf>
    <xf numFmtId="0" fontId="10" fillId="0" borderId="9" xfId="40" applyFont="1" applyFill="1" applyBorder="1">
      <alignment vertical="center"/>
      <protection/>
    </xf>
    <xf numFmtId="0" fontId="10" fillId="0" borderId="0" xfId="40" applyFont="1" applyFill="1" applyBorder="1">
      <alignment vertical="center"/>
      <protection/>
    </xf>
    <xf numFmtId="0" fontId="13" fillId="0" borderId="12" xfId="40" applyFont="1" applyFill="1" applyBorder="1" applyAlignment="1">
      <alignment horizontal="center" vertical="center" wrapText="1"/>
      <protection/>
    </xf>
    <xf numFmtId="0" fontId="13" fillId="0" borderId="11" xfId="40" applyFont="1" applyFill="1" applyBorder="1" applyAlignment="1">
      <alignment horizontal="center" vertical="center" wrapText="1"/>
      <protection/>
    </xf>
    <xf numFmtId="184" fontId="14" fillId="0" borderId="11" xfId="40" applyNumberFormat="1" applyFont="1" applyFill="1" applyBorder="1" applyAlignment="1">
      <alignment horizontal="center" vertical="center"/>
      <protection/>
    </xf>
    <xf numFmtId="184" fontId="14" fillId="0" borderId="11" xfId="40" applyNumberFormat="1" applyFont="1" applyFill="1" applyBorder="1" applyAlignment="1">
      <alignment vertical="center"/>
      <protection/>
    </xf>
    <xf numFmtId="184" fontId="4" fillId="0" borderId="11" xfId="40" applyNumberFormat="1" applyFont="1" applyFill="1" applyBorder="1" applyAlignment="1">
      <alignment horizontal="center" vertical="center"/>
      <protection/>
    </xf>
    <xf numFmtId="10" fontId="4" fillId="0" borderId="11" xfId="40" applyNumberFormat="1" applyFont="1" applyFill="1" applyBorder="1" applyAlignment="1">
      <alignment vertical="center"/>
      <protection/>
    </xf>
    <xf numFmtId="184" fontId="4" fillId="0" borderId="11" xfId="40" applyNumberFormat="1" applyFont="1" applyFill="1" applyBorder="1" applyAlignment="1">
      <alignment vertical="center"/>
      <protection/>
    </xf>
    <xf numFmtId="186" fontId="13" fillId="0" borderId="11" xfId="0" applyNumberFormat="1" applyFont="1" applyFill="1" applyBorder="1" applyAlignment="1">
      <alignment vertical="center"/>
    </xf>
    <xf numFmtId="186" fontId="13" fillId="0" borderId="12" xfId="0" applyNumberFormat="1" applyFont="1" applyFill="1" applyBorder="1" applyAlignment="1">
      <alignment vertical="center"/>
    </xf>
    <xf numFmtId="186" fontId="13" fillId="0" borderId="20" xfId="0" applyNumberFormat="1" applyFont="1" applyFill="1" applyBorder="1" applyAlignment="1" applyProtection="1">
      <alignment vertical="center"/>
      <protection/>
    </xf>
    <xf numFmtId="186" fontId="13" fillId="0" borderId="21" xfId="0" applyNumberFormat="1" applyFont="1" applyFill="1" applyBorder="1" applyAlignment="1" applyProtection="1">
      <alignment vertical="center"/>
      <protection/>
    </xf>
    <xf numFmtId="186" fontId="13" fillId="0" borderId="11" xfId="0" applyNumberFormat="1" applyFont="1" applyFill="1" applyBorder="1" applyAlignment="1" applyProtection="1">
      <alignment vertical="center"/>
      <protection/>
    </xf>
    <xf numFmtId="184" fontId="14" fillId="0" borderId="20" xfId="40" applyNumberFormat="1" applyFont="1" applyFill="1" applyBorder="1" applyAlignment="1" applyProtection="1">
      <alignment vertical="center"/>
      <protection/>
    </xf>
    <xf numFmtId="3" fontId="10" fillId="0" borderId="0" xfId="40" applyNumberFormat="1" applyFont="1" applyFill="1">
      <alignment vertical="center"/>
      <protection/>
    </xf>
    <xf numFmtId="186" fontId="13" fillId="0" borderId="22" xfId="0" applyNumberFormat="1" applyFont="1" applyFill="1" applyBorder="1" applyAlignment="1" applyProtection="1">
      <alignment vertical="center"/>
      <protection/>
    </xf>
    <xf numFmtId="184" fontId="14" fillId="0" borderId="22" xfId="40" applyNumberFormat="1" applyFont="1" applyFill="1" applyBorder="1" applyAlignment="1" applyProtection="1">
      <alignment vertical="center"/>
      <protection/>
    </xf>
    <xf numFmtId="10" fontId="14" fillId="0" borderId="11" xfId="40" applyNumberFormat="1" applyFont="1" applyFill="1" applyBorder="1" applyAlignment="1">
      <alignment vertical="center"/>
      <protection/>
    </xf>
    <xf numFmtId="4" fontId="0" fillId="0" borderId="0" xfId="40" applyNumberFormat="1" applyFill="1">
      <alignment vertical="center"/>
      <protection/>
    </xf>
    <xf numFmtId="184" fontId="4" fillId="0" borderId="13" xfId="40" applyNumberFormat="1" applyFont="1" applyFill="1" applyBorder="1" applyAlignment="1">
      <alignment vertical="center"/>
      <protection/>
    </xf>
    <xf numFmtId="3" fontId="0" fillId="0" borderId="0" xfId="0" applyNumberFormat="1" applyAlignment="1">
      <alignment wrapText="1"/>
    </xf>
    <xf numFmtId="184" fontId="16" fillId="0" borderId="9" xfId="41" applyNumberFormat="1" applyFont="1" applyFill="1" applyBorder="1" applyAlignment="1">
      <alignment vertical="center"/>
      <protection/>
    </xf>
    <xf numFmtId="3" fontId="6" fillId="0" borderId="11" xfId="0" applyNumberFormat="1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183" fontId="0" fillId="0" borderId="0" xfId="0" applyNumberFormat="1" applyAlignment="1">
      <alignment wrapText="1"/>
    </xf>
    <xf numFmtId="183" fontId="17" fillId="0" borderId="0" xfId="0" applyNumberFormat="1" applyFont="1" applyAlignment="1">
      <alignment/>
    </xf>
    <xf numFmtId="0" fontId="17" fillId="0" borderId="0" xfId="0" applyFont="1" applyAlignment="1">
      <alignment/>
    </xf>
    <xf numFmtId="3" fontId="0" fillId="0" borderId="0" xfId="0" applyNumberFormat="1" applyFont="1" applyAlignment="1">
      <alignment wrapText="1"/>
    </xf>
    <xf numFmtId="3" fontId="6" fillId="19" borderId="11" xfId="0" applyNumberFormat="1" applyFont="1" applyFill="1" applyBorder="1" applyAlignment="1">
      <alignment/>
    </xf>
    <xf numFmtId="183" fontId="0" fillId="0" borderId="0" xfId="0" applyNumberFormat="1" applyAlignment="1">
      <alignment/>
    </xf>
    <xf numFmtId="183" fontId="0" fillId="0" borderId="0" xfId="0" applyNumberFormat="1" applyFont="1" applyAlignment="1">
      <alignment/>
    </xf>
    <xf numFmtId="3" fontId="4" fillId="0" borderId="0" xfId="0" applyNumberFormat="1" applyFont="1" applyAlignment="1">
      <alignment wrapText="1"/>
    </xf>
    <xf numFmtId="184" fontId="6" fillId="0" borderId="11" xfId="0" applyNumberFormat="1" applyFont="1" applyFill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0" fontId="5" fillId="0" borderId="23" xfId="41" applyFont="1" applyBorder="1" applyAlignment="1">
      <alignment horizontal="center" vertical="center"/>
      <protection/>
    </xf>
    <xf numFmtId="0" fontId="5" fillId="0" borderId="14" xfId="41" applyFont="1" applyBorder="1" applyAlignment="1">
      <alignment horizontal="center" vertical="center"/>
      <protection/>
    </xf>
    <xf numFmtId="0" fontId="5" fillId="0" borderId="24" xfId="41" applyFont="1" applyBorder="1" applyAlignment="1">
      <alignment horizontal="center" vertical="center"/>
      <protection/>
    </xf>
    <xf numFmtId="0" fontId="5" fillId="0" borderId="25" xfId="41" applyFont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wrapTex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15" fillId="0" borderId="0" xfId="40" applyFont="1" applyAlignment="1">
      <alignment horizontal="center" vertical="center"/>
      <protection/>
    </xf>
    <xf numFmtId="0" fontId="4" fillId="0" borderId="0" xfId="40" applyFont="1" applyAlignment="1">
      <alignment horizontal="center" vertical="center"/>
      <protection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3" fontId="5" fillId="0" borderId="23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 wrapText="1"/>
    </xf>
    <xf numFmtId="0" fontId="13" fillId="0" borderId="18" xfId="40" applyFont="1" applyFill="1" applyBorder="1" applyAlignment="1">
      <alignment horizontal="center" vertical="center" wrapText="1"/>
      <protection/>
    </xf>
    <xf numFmtId="0" fontId="13" fillId="0" borderId="19" xfId="40" applyFont="1" applyFill="1" applyBorder="1" applyAlignment="1">
      <alignment horizontal="center" vertical="center" wrapText="1"/>
      <protection/>
    </xf>
    <xf numFmtId="0" fontId="14" fillId="0" borderId="18" xfId="40" applyFont="1" applyFill="1" applyBorder="1" applyAlignment="1">
      <alignment horizontal="center" vertical="center"/>
      <protection/>
    </xf>
    <xf numFmtId="0" fontId="14" fillId="0" borderId="16" xfId="40" applyFont="1" applyFill="1" applyBorder="1" applyAlignment="1">
      <alignment horizontal="center" vertical="center"/>
      <protection/>
    </xf>
    <xf numFmtId="0" fontId="14" fillId="0" borderId="19" xfId="40" applyFont="1" applyFill="1" applyBorder="1" applyAlignment="1">
      <alignment horizontal="center" vertical="center"/>
      <protection/>
    </xf>
    <xf numFmtId="0" fontId="12" fillId="0" borderId="0" xfId="40" applyFont="1" applyFill="1" applyAlignment="1">
      <alignment horizontal="center" vertical="center"/>
      <protection/>
    </xf>
    <xf numFmtId="0" fontId="13" fillId="0" borderId="12" xfId="40" applyFont="1" applyFill="1" applyBorder="1" applyAlignment="1">
      <alignment horizontal="center" vertical="center" wrapText="1"/>
      <protection/>
    </xf>
    <xf numFmtId="0" fontId="13" fillId="0" borderId="15" xfId="40" applyFont="1" applyFill="1" applyBorder="1" applyAlignment="1">
      <alignment horizontal="center" vertical="center" wrapText="1"/>
      <protection/>
    </xf>
    <xf numFmtId="0" fontId="13" fillId="0" borderId="13" xfId="40" applyFont="1" applyFill="1" applyBorder="1" applyAlignment="1">
      <alignment horizontal="center" vertical="center" wrapText="1"/>
      <protection/>
    </xf>
    <xf numFmtId="0" fontId="13" fillId="0" borderId="23" xfId="40" applyFont="1" applyFill="1" applyBorder="1" applyAlignment="1">
      <alignment horizontal="center" vertical="center" wrapText="1"/>
      <protection/>
    </xf>
    <xf numFmtId="0" fontId="13" fillId="0" borderId="24" xfId="40" applyFont="1" applyFill="1" applyBorder="1" applyAlignment="1">
      <alignment horizontal="center" vertical="center" wrapText="1"/>
      <protection/>
    </xf>
    <xf numFmtId="184" fontId="0" fillId="0" borderId="18" xfId="41" applyNumberFormat="1" applyFont="1" applyFill="1" applyBorder="1" applyAlignment="1">
      <alignment horizontal="center" vertical="center" wrapText="1"/>
      <protection/>
    </xf>
    <xf numFmtId="184" fontId="0" fillId="0" borderId="19" xfId="41" applyNumberFormat="1" applyFont="1" applyFill="1" applyBorder="1" applyAlignment="1">
      <alignment horizontal="center" vertical="center"/>
      <protection/>
    </xf>
    <xf numFmtId="184" fontId="0" fillId="0" borderId="18" xfId="41" applyNumberFormat="1" applyFont="1" applyFill="1" applyBorder="1" applyAlignment="1">
      <alignment horizontal="center" vertical="center"/>
      <protection/>
    </xf>
    <xf numFmtId="184" fontId="3" fillId="0" borderId="0" xfId="41" applyNumberFormat="1" applyFont="1" applyFill="1" applyBorder="1" applyAlignment="1">
      <alignment horizontal="center" vertical="center"/>
      <protection/>
    </xf>
    <xf numFmtId="184" fontId="0" fillId="0" borderId="9" xfId="41" applyNumberFormat="1" applyFont="1" applyFill="1" applyBorder="1" applyAlignment="1">
      <alignment horizontal="left" vertical="center"/>
      <protection/>
    </xf>
    <xf numFmtId="184" fontId="0" fillId="0" borderId="9" xfId="41" applyNumberFormat="1" applyFont="1" applyFill="1" applyBorder="1" applyAlignment="1">
      <alignment horizontal="right" vertical="center"/>
      <protection/>
    </xf>
    <xf numFmtId="184" fontId="0" fillId="0" borderId="15" xfId="41" applyNumberFormat="1" applyFont="1" applyFill="1" applyBorder="1" applyAlignment="1">
      <alignment horizontal="center" vertical="center"/>
      <protection/>
    </xf>
    <xf numFmtId="184" fontId="0" fillId="0" borderId="13" xfId="41" applyNumberFormat="1" applyFont="1" applyFill="1" applyBorder="1" applyAlignment="1">
      <alignment horizontal="center" vertical="center"/>
      <protection/>
    </xf>
    <xf numFmtId="184" fontId="0" fillId="0" borderId="10" xfId="41" applyNumberFormat="1" applyFont="1" applyFill="1" applyBorder="1" applyAlignment="1">
      <alignment horizontal="left" vertical="center"/>
      <protection/>
    </xf>
    <xf numFmtId="184" fontId="0" fillId="0" borderId="23" xfId="41" applyNumberFormat="1" applyFont="1" applyFill="1" applyBorder="1" applyAlignment="1">
      <alignment horizontal="center" vertical="center"/>
      <protection/>
    </xf>
    <xf numFmtId="184" fontId="0" fillId="0" borderId="24" xfId="41" applyNumberFormat="1" applyFont="1" applyFill="1" applyBorder="1" applyAlignment="1">
      <alignment horizontal="center" vertical="center"/>
      <protection/>
    </xf>
    <xf numFmtId="184" fontId="0" fillId="0" borderId="19" xfId="41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3" fillId="0" borderId="0" xfId="40" applyFont="1" applyAlignment="1">
      <alignment horizontal="center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5年收支明细情况表3" xfId="40"/>
    <cellStyle name="常规_社保收支情况12月季报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Y67"/>
  <sheetViews>
    <sheetView showZeros="0" tabSelected="1" view="pageBreakPreview" zoomScale="6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6" sqref="H16"/>
    </sheetView>
  </sheetViews>
  <sheetFormatPr defaultColWidth="9.00390625" defaultRowHeight="14.25"/>
  <cols>
    <col min="1" max="1" width="9.125" style="0" customWidth="1"/>
    <col min="2" max="2" width="47.375" style="0" customWidth="1"/>
    <col min="3" max="3" width="19.50390625" style="137" customWidth="1"/>
    <col min="4" max="4" width="22.25390625" style="137" customWidth="1"/>
    <col min="5" max="5" width="18.75390625" style="137" customWidth="1"/>
    <col min="6" max="6" width="16.125" style="137" customWidth="1"/>
    <col min="7" max="7" width="15.625" style="137" customWidth="1"/>
    <col min="8" max="8" width="16.75390625" style="137" customWidth="1"/>
    <col min="9" max="9" width="14.00390625" style="137" hidden="1" customWidth="1"/>
    <col min="10" max="10" width="16.375" style="137" customWidth="1"/>
    <col min="11" max="11" width="19.125" style="137" customWidth="1"/>
    <col min="12" max="12" width="19.875" style="137" customWidth="1"/>
    <col min="13" max="13" width="17.75390625" style="137" customWidth="1"/>
    <col min="14" max="14" width="14.50390625" style="137" customWidth="1"/>
    <col min="15" max="15" width="12.125" style="137" customWidth="1"/>
    <col min="16" max="16" width="14.75390625" style="137" customWidth="1"/>
    <col min="17" max="17" width="15.125" style="137" customWidth="1"/>
    <col min="18" max="18" width="15.25390625" style="137" customWidth="1"/>
    <col min="19" max="19" width="7.50390625" style="137" hidden="1" customWidth="1"/>
    <col min="20" max="20" width="18.125" style="137" customWidth="1"/>
    <col min="21" max="21" width="16.125" style="137" customWidth="1"/>
    <col min="22" max="22" width="19.75390625" style="137" customWidth="1"/>
    <col min="23" max="23" width="20.375" style="137" customWidth="1"/>
    <col min="24" max="24" width="20.625" style="137" customWidth="1"/>
    <col min="25" max="25" width="20.00390625" style="137" customWidth="1"/>
  </cols>
  <sheetData>
    <row r="1" spans="1:25" ht="69.75" customHeight="1">
      <c r="A1" s="166" t="s">
        <v>168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</row>
    <row r="2" spans="1:25" ht="34.5" customHeight="1">
      <c r="A2" s="138" t="s">
        <v>0</v>
      </c>
      <c r="B2" s="138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51"/>
      <c r="X2" s="167" t="s">
        <v>1</v>
      </c>
      <c r="Y2" s="167"/>
    </row>
    <row r="3" spans="1:25" ht="48" customHeight="1">
      <c r="A3" s="155" t="s">
        <v>2</v>
      </c>
      <c r="B3" s="156"/>
      <c r="C3" s="170" t="s">
        <v>3</v>
      </c>
      <c r="D3" s="5"/>
      <c r="E3" s="5"/>
      <c r="F3" s="5"/>
      <c r="G3" s="5"/>
      <c r="H3" s="5"/>
      <c r="I3" s="5"/>
      <c r="J3" s="5"/>
      <c r="K3" s="170" t="s">
        <v>4</v>
      </c>
      <c r="L3" s="13"/>
      <c r="M3" s="13"/>
      <c r="N3" s="13"/>
      <c r="O3" s="13"/>
      <c r="P3" s="13"/>
      <c r="Q3" s="13"/>
      <c r="R3" s="13"/>
      <c r="S3" s="13"/>
      <c r="T3" s="13"/>
      <c r="U3" s="14"/>
      <c r="V3" s="153" t="s">
        <v>5</v>
      </c>
      <c r="W3" s="153" t="s">
        <v>6</v>
      </c>
      <c r="X3" s="153" t="s">
        <v>7</v>
      </c>
      <c r="Y3" s="153" t="s">
        <v>8</v>
      </c>
    </row>
    <row r="4" spans="1:25" ht="75" customHeight="1">
      <c r="A4" s="157"/>
      <c r="B4" s="158"/>
      <c r="C4" s="171"/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171"/>
      <c r="L4" s="6" t="s">
        <v>16</v>
      </c>
      <c r="M4" s="6" t="s">
        <v>17</v>
      </c>
      <c r="N4" s="6" t="s">
        <v>18</v>
      </c>
      <c r="O4" s="6" t="s">
        <v>19</v>
      </c>
      <c r="P4" s="6" t="s">
        <v>20</v>
      </c>
      <c r="Q4" s="6" t="s">
        <v>21</v>
      </c>
      <c r="R4" s="6" t="s">
        <v>22</v>
      </c>
      <c r="S4" s="6" t="s">
        <v>23</v>
      </c>
      <c r="T4" s="6" t="s">
        <v>24</v>
      </c>
      <c r="U4" s="6" t="s">
        <v>25</v>
      </c>
      <c r="V4" s="154"/>
      <c r="W4" s="154"/>
      <c r="X4" s="154"/>
      <c r="Y4" s="154"/>
    </row>
    <row r="5" spans="1:25" s="1" customFormat="1" ht="63.75" customHeight="1">
      <c r="A5" s="159" t="s">
        <v>26</v>
      </c>
      <c r="B5" s="160"/>
      <c r="C5" s="139">
        <f>C6+C7+C8</f>
        <v>1910395.6174630001</v>
      </c>
      <c r="D5" s="139">
        <f aca="true" t="shared" si="0" ref="D5:J5">D6+D7+D8</f>
        <v>933425.1251</v>
      </c>
      <c r="E5" s="139">
        <f t="shared" si="0"/>
        <v>184415.47732900002</v>
      </c>
      <c r="F5" s="139">
        <f t="shared" si="0"/>
        <v>6737.108394</v>
      </c>
      <c r="G5" s="139">
        <f t="shared" si="0"/>
        <v>15329.43664</v>
      </c>
      <c r="H5" s="139">
        <f t="shared" si="0"/>
        <v>766222.54</v>
      </c>
      <c r="I5" s="139">
        <f t="shared" si="0"/>
        <v>0</v>
      </c>
      <c r="J5" s="139">
        <f t="shared" si="0"/>
        <v>4265.93</v>
      </c>
      <c r="K5" s="139">
        <f>K6+K7+K8</f>
        <v>1444024.473404</v>
      </c>
      <c r="L5" s="139">
        <f>L6+L7+L8</f>
        <v>1420855.43698</v>
      </c>
      <c r="M5" s="139">
        <f>M6+M7+M8</f>
        <v>0</v>
      </c>
      <c r="N5" s="139">
        <f>N6+N7+N8</f>
        <v>0</v>
      </c>
      <c r="O5" s="139">
        <f>O6+O7+O8</f>
        <v>0</v>
      </c>
      <c r="P5" s="139">
        <f>P6+P7+P8</f>
        <v>0</v>
      </c>
      <c r="Q5" s="139">
        <f>Q6+Q7+Q8</f>
        <v>0</v>
      </c>
      <c r="R5" s="139">
        <f>R6+R7+R8</f>
        <v>4671.101211</v>
      </c>
      <c r="S5" s="139">
        <f>S6+S7+S8</f>
        <v>0</v>
      </c>
      <c r="T5" s="139">
        <f>T6+T7+T8</f>
        <v>9410.33</v>
      </c>
      <c r="U5" s="139">
        <f>U6+U7+U8</f>
        <v>9087.605213</v>
      </c>
      <c r="V5" s="139">
        <v>-463381</v>
      </c>
      <c r="W5" s="139">
        <f>W6+W7+W8</f>
        <v>466371.1440590001</v>
      </c>
      <c r="X5" s="139">
        <f>X6+X7+X8</f>
        <v>196152.75</v>
      </c>
      <c r="Y5" s="139">
        <f>Y6+Y7+Y8</f>
        <v>662523.8940590001</v>
      </c>
    </row>
    <row r="6" spans="1:25" s="1" customFormat="1" ht="63.75" customHeight="1">
      <c r="A6" s="168" t="s">
        <v>27</v>
      </c>
      <c r="B6" s="169"/>
      <c r="C6" s="139">
        <f>D6+E6+F6+G6+H6+I6+J6</f>
        <v>1196460.6500000001</v>
      </c>
      <c r="D6" s="140">
        <v>427960.62</v>
      </c>
      <c r="E6" s="139"/>
      <c r="F6" s="139">
        <v>1289.28</v>
      </c>
      <c r="G6" s="139">
        <v>14427.15</v>
      </c>
      <c r="H6" s="139">
        <v>748866</v>
      </c>
      <c r="I6" s="139"/>
      <c r="J6" s="140">
        <v>3917.6</v>
      </c>
      <c r="K6" s="139">
        <f aca="true" t="shared" si="1" ref="K6:K14">L6+M6+N6+O6+P6+R6+S6+T6+U6</f>
        <v>910975.96</v>
      </c>
      <c r="L6" s="140">
        <v>899273</v>
      </c>
      <c r="M6" s="139"/>
      <c r="N6" s="139"/>
      <c r="O6" s="139"/>
      <c r="P6" s="139"/>
      <c r="Q6" s="139"/>
      <c r="R6" s="140">
        <v>4625</v>
      </c>
      <c r="S6" s="139"/>
      <c r="T6" s="139"/>
      <c r="U6" s="140">
        <v>7077.96</v>
      </c>
      <c r="V6" s="140">
        <f>W6-E6-H6</f>
        <v>-463381.3099999998</v>
      </c>
      <c r="W6" s="139">
        <f>C6-K6</f>
        <v>285484.6900000002</v>
      </c>
      <c r="X6" s="140">
        <v>-95056.55</v>
      </c>
      <c r="Y6" s="139">
        <f>W6+X6</f>
        <v>190428.1400000002</v>
      </c>
    </row>
    <row r="7" spans="1:25" s="1" customFormat="1" ht="63.75" customHeight="1">
      <c r="A7" s="164" t="s">
        <v>28</v>
      </c>
      <c r="B7" s="164"/>
      <c r="C7" s="139">
        <f>D7+E7+F7+G7+H7+I7+J7</f>
        <v>509559.99999999994</v>
      </c>
      <c r="D7" s="140">
        <f>482012.97-1</f>
        <v>482011.97</v>
      </c>
      <c r="E7" s="139">
        <v>8009</v>
      </c>
      <c r="F7" s="139">
        <v>1032</v>
      </c>
      <c r="G7" s="139">
        <v>861.49</v>
      </c>
      <c r="H7" s="139">
        <f>7963.62+9392.92</f>
        <v>17356.54</v>
      </c>
      <c r="I7" s="139"/>
      <c r="J7" s="139">
        <v>289</v>
      </c>
      <c r="K7" s="139">
        <f t="shared" si="1"/>
        <v>349743.46</v>
      </c>
      <c r="L7" s="140">
        <v>339411.74</v>
      </c>
      <c r="M7" s="139"/>
      <c r="N7" s="139"/>
      <c r="O7" s="139"/>
      <c r="P7" s="139"/>
      <c r="Q7" s="139"/>
      <c r="R7" s="139"/>
      <c r="S7" s="139"/>
      <c r="T7" s="139">
        <v>9410.33</v>
      </c>
      <c r="U7" s="139">
        <f>0.25+921.14</f>
        <v>921.39</v>
      </c>
      <c r="V7" s="152" t="s">
        <v>29</v>
      </c>
      <c r="W7" s="139">
        <f>C7-K7</f>
        <v>159816.53999999992</v>
      </c>
      <c r="X7" s="140">
        <v>69411.3</v>
      </c>
      <c r="Y7" s="139">
        <f>W7+X7</f>
        <v>229227.8399999999</v>
      </c>
    </row>
    <row r="8" spans="1:25" s="1" customFormat="1" ht="63.75" customHeight="1">
      <c r="A8" s="8" t="s">
        <v>170</v>
      </c>
      <c r="B8" s="9"/>
      <c r="C8" s="139">
        <f aca="true" t="shared" si="2" ref="C8:C14">D8+E8+F8+G8+H8+I8+J8</f>
        <v>204374.967463</v>
      </c>
      <c r="D8" s="140">
        <v>23452.535099999997</v>
      </c>
      <c r="E8" s="140">
        <v>176406.47732900002</v>
      </c>
      <c r="F8" s="139">
        <v>4415.828394</v>
      </c>
      <c r="G8" s="140">
        <v>40.796640000000004</v>
      </c>
      <c r="H8" s="139"/>
      <c r="I8" s="139"/>
      <c r="J8" s="140">
        <v>59.33</v>
      </c>
      <c r="K8" s="139">
        <f t="shared" si="1"/>
        <v>183305.053404</v>
      </c>
      <c r="L8" s="140">
        <v>182170.69698</v>
      </c>
      <c r="M8" s="139"/>
      <c r="N8" s="139"/>
      <c r="O8" s="139"/>
      <c r="P8" s="139"/>
      <c r="Q8" s="139"/>
      <c r="R8" s="140">
        <v>46.101211000000006</v>
      </c>
      <c r="S8" s="139"/>
      <c r="T8" s="139"/>
      <c r="U8" s="140">
        <v>1088.255213</v>
      </c>
      <c r="V8" s="152" t="s">
        <v>29</v>
      </c>
      <c r="W8" s="139">
        <f>C8-K8</f>
        <v>21069.914059000002</v>
      </c>
      <c r="X8" s="140">
        <v>221798</v>
      </c>
      <c r="Y8" s="139">
        <f>W8+X8</f>
        <v>242867.914059</v>
      </c>
    </row>
    <row r="9" spans="1:25" s="1" customFormat="1" ht="63.75" customHeight="1">
      <c r="A9" s="159" t="s">
        <v>30</v>
      </c>
      <c r="B9" s="160"/>
      <c r="C9" s="139">
        <f>C10+C13</f>
        <v>800914.50197</v>
      </c>
      <c r="D9" s="139">
        <f aca="true" t="shared" si="3" ref="D9:U9">D10+D13</f>
        <v>445781.53980400006</v>
      </c>
      <c r="E9" s="139">
        <f t="shared" si="3"/>
        <v>344191.6086469999</v>
      </c>
      <c r="F9" s="139">
        <f t="shared" si="3"/>
        <v>10652.350674000001</v>
      </c>
      <c r="G9" s="139">
        <f t="shared" si="3"/>
        <v>206.37</v>
      </c>
      <c r="H9" s="139">
        <f t="shared" si="3"/>
        <v>0</v>
      </c>
      <c r="I9" s="139">
        <f t="shared" si="3"/>
        <v>0</v>
      </c>
      <c r="J9" s="139">
        <f t="shared" si="3"/>
        <v>82.632845</v>
      </c>
      <c r="K9" s="139">
        <f t="shared" si="3"/>
        <v>764121.8444920001</v>
      </c>
      <c r="L9" s="139">
        <f t="shared" si="3"/>
        <v>697552.344515</v>
      </c>
      <c r="M9" s="139">
        <f t="shared" si="3"/>
        <v>31416.631976999997</v>
      </c>
      <c r="N9" s="139">
        <f t="shared" si="3"/>
        <v>0</v>
      </c>
      <c r="O9" s="139">
        <f t="shared" si="3"/>
        <v>0</v>
      </c>
      <c r="P9" s="139">
        <f t="shared" si="3"/>
        <v>0</v>
      </c>
      <c r="Q9" s="139">
        <f t="shared" si="3"/>
        <v>0</v>
      </c>
      <c r="R9" s="139">
        <f t="shared" si="3"/>
        <v>0</v>
      </c>
      <c r="S9" s="139">
        <f t="shared" si="3"/>
        <v>0</v>
      </c>
      <c r="T9" s="139">
        <f t="shared" si="3"/>
        <v>0</v>
      </c>
      <c r="U9" s="139">
        <f t="shared" si="3"/>
        <v>35152.867999999995</v>
      </c>
      <c r="V9" s="152" t="s">
        <v>29</v>
      </c>
      <c r="W9" s="139">
        <f>W10+W13</f>
        <v>36792.657477999965</v>
      </c>
      <c r="X9" s="139">
        <f>X10+X13</f>
        <v>626162.098244</v>
      </c>
      <c r="Y9" s="139">
        <f>W9+X9</f>
        <v>662954.7557219999</v>
      </c>
    </row>
    <row r="10" spans="1:25" s="1" customFormat="1" ht="63.75" customHeight="1">
      <c r="A10" s="165" t="s">
        <v>31</v>
      </c>
      <c r="B10" s="165"/>
      <c r="C10" s="139">
        <f>C11+C12</f>
        <v>330834.95</v>
      </c>
      <c r="D10" s="139">
        <f aca="true" t="shared" si="4" ref="D10:X10">D11+D12</f>
        <v>323672.28</v>
      </c>
      <c r="E10" s="139">
        <f t="shared" si="4"/>
        <v>3729.39</v>
      </c>
      <c r="F10" s="139">
        <f t="shared" si="4"/>
        <v>3152.19</v>
      </c>
      <c r="G10" s="139">
        <f t="shared" si="4"/>
        <v>206.37</v>
      </c>
      <c r="H10" s="139">
        <f t="shared" si="4"/>
        <v>0</v>
      </c>
      <c r="I10" s="139">
        <f t="shared" si="4"/>
        <v>0</v>
      </c>
      <c r="J10" s="139">
        <f t="shared" si="4"/>
        <v>74.72</v>
      </c>
      <c r="K10" s="139">
        <f t="shared" si="4"/>
        <v>308143.57</v>
      </c>
      <c r="L10" s="139">
        <f t="shared" si="4"/>
        <v>272990.82999999996</v>
      </c>
      <c r="M10" s="139">
        <f t="shared" si="4"/>
        <v>0</v>
      </c>
      <c r="N10" s="139">
        <f t="shared" si="4"/>
        <v>0</v>
      </c>
      <c r="O10" s="139">
        <f t="shared" si="4"/>
        <v>0</v>
      </c>
      <c r="P10" s="139">
        <f t="shared" si="4"/>
        <v>0</v>
      </c>
      <c r="Q10" s="139">
        <f t="shared" si="4"/>
        <v>0</v>
      </c>
      <c r="R10" s="139">
        <f t="shared" si="4"/>
        <v>0</v>
      </c>
      <c r="S10" s="139">
        <f t="shared" si="4"/>
        <v>0</v>
      </c>
      <c r="T10" s="139">
        <f t="shared" si="4"/>
        <v>0</v>
      </c>
      <c r="U10" s="139">
        <f t="shared" si="4"/>
        <v>35152.74</v>
      </c>
      <c r="V10" s="152" t="s">
        <v>29</v>
      </c>
      <c r="W10" s="139">
        <f>W11+W12</f>
        <v>22691.38000000002</v>
      </c>
      <c r="X10" s="139">
        <f t="shared" si="4"/>
        <v>185039.19</v>
      </c>
      <c r="Y10" s="139">
        <f>W10+X10</f>
        <v>207730.57</v>
      </c>
    </row>
    <row r="11" spans="1:25" s="1" customFormat="1" ht="63.75" customHeight="1" hidden="1">
      <c r="A11" s="164" t="s">
        <v>32</v>
      </c>
      <c r="B11" s="164"/>
      <c r="C11" s="139">
        <f t="shared" si="2"/>
        <v>223359.74000000002</v>
      </c>
      <c r="D11" s="140">
        <f>216404.44-1</f>
        <v>216403.44</v>
      </c>
      <c r="E11" s="139">
        <v>3729.39</v>
      </c>
      <c r="F11" s="140">
        <v>3152.19</v>
      </c>
      <c r="G11" s="139"/>
      <c r="H11" s="139"/>
      <c r="I11" s="139"/>
      <c r="J11" s="140">
        <v>74.72</v>
      </c>
      <c r="K11" s="139">
        <f t="shared" si="1"/>
        <v>200668.28</v>
      </c>
      <c r="L11" s="140">
        <v>165516.68</v>
      </c>
      <c r="M11" s="139"/>
      <c r="N11" s="139"/>
      <c r="O11" s="139"/>
      <c r="P11" s="139"/>
      <c r="Q11" s="139"/>
      <c r="R11" s="139"/>
      <c r="S11" s="139"/>
      <c r="T11" s="139"/>
      <c r="U11" s="139">
        <v>35151.6</v>
      </c>
      <c r="V11" s="152" t="s">
        <v>29</v>
      </c>
      <c r="W11" s="139">
        <f aca="true" t="shared" si="5" ref="W11:W17">C11-K11</f>
        <v>22691.46000000002</v>
      </c>
      <c r="X11" s="140">
        <v>185039.19</v>
      </c>
      <c r="Y11" s="139">
        <f>W11+X11</f>
        <v>207730.65000000002</v>
      </c>
    </row>
    <row r="12" spans="1:25" s="1" customFormat="1" ht="63.75" customHeight="1" hidden="1">
      <c r="A12" s="164" t="s">
        <v>33</v>
      </c>
      <c r="B12" s="164"/>
      <c r="C12" s="139">
        <f t="shared" si="2"/>
        <v>107475.20999999999</v>
      </c>
      <c r="D12" s="140">
        <v>107268.84</v>
      </c>
      <c r="E12" s="139"/>
      <c r="F12" s="139"/>
      <c r="G12" s="140">
        <v>206.37</v>
      </c>
      <c r="H12" s="139"/>
      <c r="I12" s="139"/>
      <c r="J12" s="139"/>
      <c r="K12" s="139">
        <f t="shared" si="1"/>
        <v>107475.29</v>
      </c>
      <c r="L12" s="139">
        <v>107474.15</v>
      </c>
      <c r="M12" s="139"/>
      <c r="N12" s="139"/>
      <c r="O12" s="139"/>
      <c r="P12" s="139"/>
      <c r="Q12" s="139"/>
      <c r="R12" s="139"/>
      <c r="S12" s="139"/>
      <c r="T12" s="139"/>
      <c r="U12" s="139">
        <v>1.14</v>
      </c>
      <c r="V12" s="152" t="s">
        <v>29</v>
      </c>
      <c r="W12" s="139">
        <f t="shared" si="5"/>
        <v>-0.08000000000174623</v>
      </c>
      <c r="X12" s="139"/>
      <c r="Y12" s="139">
        <f>W12+X12</f>
        <v>-0.08000000000174623</v>
      </c>
    </row>
    <row r="13" spans="1:25" s="1" customFormat="1" ht="63.75" customHeight="1">
      <c r="A13" s="165" t="s">
        <v>34</v>
      </c>
      <c r="B13" s="165"/>
      <c r="C13" s="139">
        <v>470079.55197</v>
      </c>
      <c r="D13" s="140">
        <v>122109.259804</v>
      </c>
      <c r="E13" s="139">
        <v>340462.2186469999</v>
      </c>
      <c r="F13" s="140">
        <v>7500.160674000001</v>
      </c>
      <c r="G13" s="139">
        <v>0</v>
      </c>
      <c r="H13" s="139">
        <v>0</v>
      </c>
      <c r="I13" s="139">
        <v>0</v>
      </c>
      <c r="J13" s="139">
        <v>7.912845</v>
      </c>
      <c r="K13" s="139">
        <v>455978.274492</v>
      </c>
      <c r="L13" s="140">
        <v>424561.514515</v>
      </c>
      <c r="M13" s="139">
        <v>31416.631976999997</v>
      </c>
      <c r="N13" s="139">
        <v>0</v>
      </c>
      <c r="O13" s="139">
        <v>0</v>
      </c>
      <c r="P13" s="139">
        <v>0</v>
      </c>
      <c r="Q13" s="139">
        <v>0</v>
      </c>
      <c r="R13" s="139">
        <v>0</v>
      </c>
      <c r="S13" s="139">
        <v>0</v>
      </c>
      <c r="T13" s="139">
        <v>0</v>
      </c>
      <c r="U13" s="140">
        <v>0.128</v>
      </c>
      <c r="V13" s="152" t="s">
        <v>29</v>
      </c>
      <c r="W13" s="139">
        <v>14101.277477999944</v>
      </c>
      <c r="X13" s="140">
        <v>441122.90824399993</v>
      </c>
      <c r="Y13" s="139">
        <v>455224.1857219999</v>
      </c>
    </row>
    <row r="14" spans="1:25" s="1" customFormat="1" ht="63.75" customHeight="1">
      <c r="A14" s="159" t="s">
        <v>35</v>
      </c>
      <c r="B14" s="160"/>
      <c r="C14" s="139">
        <f t="shared" si="2"/>
        <v>10347.02</v>
      </c>
      <c r="D14" s="140">
        <v>5933.51</v>
      </c>
      <c r="E14" s="141"/>
      <c r="F14" s="139">
        <v>605.3</v>
      </c>
      <c r="G14" s="139"/>
      <c r="H14" s="139">
        <v>3724.51</v>
      </c>
      <c r="I14" s="139"/>
      <c r="J14" s="140">
        <v>83.7</v>
      </c>
      <c r="K14" s="139">
        <f t="shared" si="1"/>
        <v>14904.05</v>
      </c>
      <c r="L14" s="140">
        <v>6745.69</v>
      </c>
      <c r="M14" s="139"/>
      <c r="N14" s="139">
        <v>6.21</v>
      </c>
      <c r="O14" s="140">
        <v>12.47</v>
      </c>
      <c r="P14" s="139"/>
      <c r="Q14" s="139"/>
      <c r="R14" s="139"/>
      <c r="S14" s="139"/>
      <c r="T14" s="139">
        <v>8138.23</v>
      </c>
      <c r="U14" s="140">
        <v>1.45</v>
      </c>
      <c r="V14" s="152" t="s">
        <v>29</v>
      </c>
      <c r="W14" s="139">
        <f t="shared" si="5"/>
        <v>-4557.029999999999</v>
      </c>
      <c r="X14" s="139">
        <v>41217.64</v>
      </c>
      <c r="Y14" s="139">
        <f>W14+X14</f>
        <v>36660.61</v>
      </c>
    </row>
    <row r="15" spans="1:25" s="1" customFormat="1" ht="63.75" customHeight="1">
      <c r="A15" s="159" t="s">
        <v>36</v>
      </c>
      <c r="B15" s="160"/>
      <c r="C15" s="139">
        <f>D15+E15+F15+G15+H15+J15+I15</f>
        <v>14485.48</v>
      </c>
      <c r="D15" s="140">
        <v>12267.38</v>
      </c>
      <c r="E15" s="139"/>
      <c r="F15" s="140">
        <v>1956.23</v>
      </c>
      <c r="G15" s="139">
        <v>70.44</v>
      </c>
      <c r="H15" s="139">
        <v>132</v>
      </c>
      <c r="I15" s="141"/>
      <c r="J15" s="140">
        <v>59.43</v>
      </c>
      <c r="K15" s="139">
        <f>L15+M15+N15+O15+P15+Q15+R15+S15+T15+U15</f>
        <v>5764.5599999999995</v>
      </c>
      <c r="L15" s="140">
        <f>4317+356.63</f>
        <v>4673.63</v>
      </c>
      <c r="M15" s="139"/>
      <c r="N15" s="139"/>
      <c r="O15" s="139"/>
      <c r="P15" s="139">
        <v>8.75</v>
      </c>
      <c r="Q15" s="139">
        <v>740.4</v>
      </c>
      <c r="R15" s="139">
        <v>10.09</v>
      </c>
      <c r="S15" s="139"/>
      <c r="T15" s="139">
        <v>328.65</v>
      </c>
      <c r="U15" s="140">
        <f>359.67-356.63</f>
        <v>3.0400000000000205</v>
      </c>
      <c r="V15" s="152" t="s">
        <v>29</v>
      </c>
      <c r="W15" s="139">
        <f t="shared" si="5"/>
        <v>8720.92</v>
      </c>
      <c r="X15" s="140">
        <v>129701.17</v>
      </c>
      <c r="Y15" s="139">
        <f>W15+X15-26000</f>
        <v>112422.09</v>
      </c>
    </row>
    <row r="16" spans="1:25" s="1" customFormat="1" ht="63.75" customHeight="1">
      <c r="A16" s="159" t="s">
        <v>37</v>
      </c>
      <c r="B16" s="160"/>
      <c r="C16" s="139">
        <v>11771.744324</v>
      </c>
      <c r="D16" s="140">
        <v>11285.540417999999</v>
      </c>
      <c r="E16" s="139">
        <v>0</v>
      </c>
      <c r="F16" s="140">
        <v>478.15919399999996</v>
      </c>
      <c r="G16" s="139">
        <v>0</v>
      </c>
      <c r="H16" s="139">
        <v>0</v>
      </c>
      <c r="I16" s="139">
        <v>0</v>
      </c>
      <c r="J16" s="139">
        <v>8.044711999999999</v>
      </c>
      <c r="K16" s="139">
        <v>16768.389269000003</v>
      </c>
      <c r="L16" s="140">
        <v>16768.062756000003</v>
      </c>
      <c r="M16" s="139">
        <v>0</v>
      </c>
      <c r="N16" s="139">
        <v>0</v>
      </c>
      <c r="O16" s="139">
        <v>0</v>
      </c>
      <c r="P16" s="139">
        <v>0</v>
      </c>
      <c r="Q16" s="139">
        <v>0</v>
      </c>
      <c r="R16" s="139">
        <v>0</v>
      </c>
      <c r="S16" s="139">
        <v>0</v>
      </c>
      <c r="T16" s="139">
        <v>0</v>
      </c>
      <c r="U16" s="139">
        <v>0.326513</v>
      </c>
      <c r="V16" s="152" t="s">
        <v>29</v>
      </c>
      <c r="W16" s="139">
        <v>-4996.644945000004</v>
      </c>
      <c r="X16" s="140">
        <v>29607.182867000007</v>
      </c>
      <c r="Y16" s="139">
        <v>24610.537922000003</v>
      </c>
    </row>
    <row r="17" spans="1:25" s="1" customFormat="1" ht="63.75" customHeight="1">
      <c r="A17" s="8" t="s">
        <v>38</v>
      </c>
      <c r="B17" s="9"/>
      <c r="C17" s="139">
        <f>D17+E17+F17+G17+H17+I17+J17+1</f>
        <v>242035.56000000003</v>
      </c>
      <c r="D17" s="139">
        <f>241427.48-1</f>
        <v>241426.48</v>
      </c>
      <c r="E17" s="139"/>
      <c r="F17" s="140">
        <v>280.07</v>
      </c>
      <c r="G17" s="139">
        <v>328</v>
      </c>
      <c r="H17" s="139"/>
      <c r="I17" s="139"/>
      <c r="J17" s="139">
        <v>0.01</v>
      </c>
      <c r="K17" s="139">
        <f>L17+M17+N17+O17+P17+R17+S17+T17+U17</f>
        <v>238139.4</v>
      </c>
      <c r="L17" s="140"/>
      <c r="M17" s="139"/>
      <c r="N17" s="139"/>
      <c r="O17" s="139"/>
      <c r="P17" s="139"/>
      <c r="Q17" s="139"/>
      <c r="R17" s="139"/>
      <c r="S17" s="139"/>
      <c r="T17" s="139">
        <v>238139.4</v>
      </c>
      <c r="U17" s="139"/>
      <c r="V17" s="152" t="s">
        <v>29</v>
      </c>
      <c r="W17" s="139">
        <f t="shared" si="5"/>
        <v>3896.1600000000326</v>
      </c>
      <c r="X17" s="140">
        <v>4629</v>
      </c>
      <c r="Y17" s="139">
        <f>W17+X17</f>
        <v>8525.160000000033</v>
      </c>
    </row>
    <row r="18" spans="1:25" s="2" customFormat="1" ht="63.75" customHeight="1">
      <c r="A18" s="161" t="s">
        <v>39</v>
      </c>
      <c r="B18" s="162"/>
      <c r="C18" s="142">
        <f>C5+C9+C14+C15+C16+C17</f>
        <v>2989949.9237570004</v>
      </c>
      <c r="D18" s="142">
        <f>D5+D9+D14+D15+D16+D17</f>
        <v>1650119.5753219998</v>
      </c>
      <c r="E18" s="142">
        <f>E5+E9+E14+E15+E16+E17</f>
        <v>528607.085976</v>
      </c>
      <c r="F18" s="142">
        <f>F5+F9+F14+F15+F16+F17</f>
        <v>20709.218262</v>
      </c>
      <c r="G18" s="142">
        <f>G5+G9+G14+G15+G16+G17</f>
        <v>15934.246640000001</v>
      </c>
      <c r="H18" s="142">
        <f>H5+H9+H14+H15+H16+H17</f>
        <v>770079.05</v>
      </c>
      <c r="I18" s="142">
        <f>I5+I9+I14+I15+I16+I17</f>
        <v>0</v>
      </c>
      <c r="J18" s="142">
        <f>J5+J9+J14+J15+J16+J17</f>
        <v>4499.747557000001</v>
      </c>
      <c r="K18" s="142">
        <f>K5+K9+K14+K15+K16+K17</f>
        <v>2483722.717165</v>
      </c>
      <c r="L18" s="142">
        <f>L5+L9+L14+L15+L16+L17</f>
        <v>2146595.164251</v>
      </c>
      <c r="M18" s="142">
        <f>M5+M9+M14+M15+M16+M17</f>
        <v>31416.631976999997</v>
      </c>
      <c r="N18" s="142">
        <f>N5+N9+N14+N15+N16+N17</f>
        <v>6.21</v>
      </c>
      <c r="O18" s="142">
        <f>O5+O9+O14+O15+O16+O17</f>
        <v>12.47</v>
      </c>
      <c r="P18" s="142">
        <f>P5+P9+P14+P15+P16+P17</f>
        <v>8.75</v>
      </c>
      <c r="Q18" s="142">
        <f>Q5+Q9+Q14+Q15+Q16+Q17</f>
        <v>740.4</v>
      </c>
      <c r="R18" s="142">
        <f>R5+R9+R14+R15+R16+R17</f>
        <v>4681.191211</v>
      </c>
      <c r="S18" s="142">
        <f>S5+S9+S14+S15+S16+S17</f>
        <v>0</v>
      </c>
      <c r="T18" s="142">
        <f>T5+T9+T14+T15+T16+T17</f>
        <v>256016.61</v>
      </c>
      <c r="U18" s="142">
        <f>U5+U9+U14+U15+U16+U17</f>
        <v>44245.289725999995</v>
      </c>
      <c r="V18" s="142">
        <v>-463381</v>
      </c>
      <c r="W18" s="142">
        <f>W5+W9+W14+W15+W16+W17</f>
        <v>506227.2065920001</v>
      </c>
      <c r="X18" s="142">
        <f>X5+X9+X14+X15+X16+X17</f>
        <v>1027469.841111</v>
      </c>
      <c r="Y18" s="142">
        <f>Y5+Y9+Y14+Y15+Y16+Y17</f>
        <v>1507697.0477030003</v>
      </c>
    </row>
    <row r="19" spans="24:25" ht="22.5">
      <c r="X19" s="163" t="s">
        <v>169</v>
      </c>
      <c r="Y19" s="163"/>
    </row>
    <row r="20" spans="2:14" ht="14.25">
      <c r="B20" s="143"/>
      <c r="C20" s="144"/>
      <c r="D20" s="144"/>
      <c r="E20" s="144"/>
      <c r="F20" s="144"/>
      <c r="K20" s="144"/>
      <c r="L20" s="144"/>
      <c r="M20" s="144"/>
      <c r="N20" s="144"/>
    </row>
    <row r="21" spans="3:25" ht="14.25" hidden="1">
      <c r="C21" s="144">
        <v>299.34</v>
      </c>
      <c r="D21" s="144">
        <v>165.1</v>
      </c>
      <c r="E21" s="144"/>
      <c r="F21" s="144"/>
      <c r="K21" s="144">
        <v>277.61</v>
      </c>
      <c r="L21" s="144">
        <v>215.76</v>
      </c>
      <c r="M21" s="144"/>
      <c r="N21" s="144"/>
      <c r="Y21" s="137" t="e">
        <f>Y18-Y17-#REF!</f>
        <v>#REF!</v>
      </c>
    </row>
    <row r="22" spans="3:14" ht="20.25" hidden="1">
      <c r="C22" s="145">
        <v>181.62</v>
      </c>
      <c r="D22" s="144">
        <v>104.41</v>
      </c>
      <c r="E22" s="144"/>
      <c r="F22" s="144"/>
      <c r="K22" s="144">
        <v>181.22</v>
      </c>
      <c r="L22" s="144">
        <v>175.7</v>
      </c>
      <c r="M22" s="144"/>
      <c r="N22" s="144"/>
    </row>
    <row r="23" spans="2:25" ht="14.25" hidden="1">
      <c r="B23" s="143">
        <f>C6+C7+C8+C9+C14+C15+C16</f>
        <v>2747914.3637570003</v>
      </c>
      <c r="C23" s="144">
        <f>C21-C22</f>
        <v>117.71999999999997</v>
      </c>
      <c r="D23" s="144">
        <f>D21-D22</f>
        <v>60.69</v>
      </c>
      <c r="E23" s="144"/>
      <c r="F23" s="144"/>
      <c r="K23" s="144">
        <f>K21-K22</f>
        <v>96.39000000000001</v>
      </c>
      <c r="L23" s="144">
        <f>L21-L22</f>
        <v>40.06</v>
      </c>
      <c r="M23" s="144"/>
      <c r="N23" s="144"/>
      <c r="W23" s="137" t="e">
        <f>W18-W17-#REF!</f>
        <v>#REF!</v>
      </c>
      <c r="Y23" s="137" t="e">
        <f>Y18-Y17-#REF!</f>
        <v>#REF!</v>
      </c>
    </row>
    <row r="24" spans="3:14" ht="20.25" hidden="1">
      <c r="C24" s="144">
        <f>C23/C22</f>
        <v>0.6481665014866203</v>
      </c>
      <c r="D24" s="144">
        <f>D23/D22</f>
        <v>0.5812661622449957</v>
      </c>
      <c r="E24" s="144"/>
      <c r="F24" s="144"/>
      <c r="G24" s="146">
        <v>1706022</v>
      </c>
      <c r="K24" s="144">
        <f>K23/K22</f>
        <v>0.5318949343339588</v>
      </c>
      <c r="L24" s="144">
        <f>L23/L22</f>
        <v>0.22800227660785433</v>
      </c>
      <c r="M24" s="144"/>
      <c r="N24" s="144"/>
    </row>
    <row r="25" spans="3:14" ht="20.25" hidden="1">
      <c r="C25" s="144"/>
      <c r="D25" s="144"/>
      <c r="E25" s="144"/>
      <c r="F25" s="144"/>
      <c r="G25" s="146">
        <v>204375</v>
      </c>
      <c r="I25" s="137" t="e">
        <f>K18-K17-#REF!</f>
        <v>#REF!</v>
      </c>
      <c r="K25" s="144"/>
      <c r="L25" s="144"/>
      <c r="M25" s="144"/>
      <c r="N25" s="144"/>
    </row>
    <row r="26" spans="7:24" ht="20.25" hidden="1">
      <c r="G26" s="146">
        <v>330836</v>
      </c>
      <c r="K26" s="144"/>
      <c r="L26" s="144"/>
      <c r="M26" s="144"/>
      <c r="N26" s="144"/>
      <c r="X26" s="137" t="e">
        <f>X18-X17-#REF!</f>
        <v>#REF!</v>
      </c>
    </row>
    <row r="27" spans="7:20" ht="20.25" hidden="1">
      <c r="G27" s="146">
        <v>470080</v>
      </c>
      <c r="K27" s="144"/>
      <c r="L27" s="144">
        <v>424561.514515</v>
      </c>
      <c r="M27" s="144">
        <v>406463.3</v>
      </c>
      <c r="N27" s="144">
        <f>L27-M27</f>
        <v>18098.214515</v>
      </c>
      <c r="T27" s="137">
        <v>4673</v>
      </c>
    </row>
    <row r="28" spans="7:20" ht="20.25" hidden="1">
      <c r="G28" s="146">
        <v>10347</v>
      </c>
      <c r="K28" s="144"/>
      <c r="L28" s="144">
        <v>4064632983.2200003</v>
      </c>
      <c r="M28" s="144"/>
      <c r="N28" s="144">
        <f>N27/M27</f>
        <v>0.044526072870539606</v>
      </c>
      <c r="T28" s="137">
        <v>4317</v>
      </c>
    </row>
    <row r="29" spans="4:20" ht="20.25" hidden="1">
      <c r="D29" s="137">
        <v>1196460.6500000001</v>
      </c>
      <c r="E29" s="137">
        <v>427960.62</v>
      </c>
      <c r="G29" s="146">
        <v>14485</v>
      </c>
      <c r="K29" s="144"/>
      <c r="L29" s="144"/>
      <c r="M29" s="144"/>
      <c r="N29" s="144"/>
      <c r="T29" s="137">
        <f>T27-T28</f>
        <v>356</v>
      </c>
    </row>
    <row r="30" spans="4:7" ht="25.5" hidden="1">
      <c r="D30" s="10">
        <v>748866</v>
      </c>
      <c r="E30" s="137">
        <v>910975.96</v>
      </c>
      <c r="G30" s="146">
        <v>11772</v>
      </c>
    </row>
    <row r="31" spans="4:23" ht="20.25" hidden="1">
      <c r="D31" s="137">
        <f>D29-D30</f>
        <v>447594.65000000014</v>
      </c>
      <c r="E31" s="137">
        <f>E29-E30</f>
        <v>-483015.33999999997</v>
      </c>
      <c r="G31" s="146">
        <v>242036</v>
      </c>
      <c r="W31" s="137">
        <f>W5+W14+W15</f>
        <v>470535.034059</v>
      </c>
    </row>
    <row r="32" spans="4:5" ht="14.25" hidden="1">
      <c r="D32" s="147" t="s">
        <v>40</v>
      </c>
      <c r="E32" s="137">
        <f>D31-E30</f>
        <v>-463381.3099999998</v>
      </c>
    </row>
    <row r="33" ht="14.25" hidden="1"/>
    <row r="34" ht="14.25" hidden="1"/>
    <row r="35" ht="14.25" hidden="1"/>
    <row r="36" ht="14.25" hidden="1"/>
    <row r="37" spans="12:17" ht="14.25" hidden="1">
      <c r="L37" s="144">
        <v>27.3</v>
      </c>
      <c r="M37" s="144">
        <v>2.55</v>
      </c>
      <c r="N37" s="144">
        <v>42.46</v>
      </c>
      <c r="O37" s="144">
        <v>20.77</v>
      </c>
      <c r="P37" s="144">
        <v>45.52</v>
      </c>
      <c r="Q37" s="144"/>
    </row>
    <row r="38" spans="2:17" ht="14.25" hidden="1">
      <c r="B38" s="17" t="s">
        <v>3</v>
      </c>
      <c r="D38" s="147" t="s">
        <v>41</v>
      </c>
      <c r="L38" s="144">
        <v>23.77</v>
      </c>
      <c r="M38" s="144">
        <v>1.68</v>
      </c>
      <c r="N38" s="144">
        <v>40.64</v>
      </c>
      <c r="O38" s="144">
        <v>18.5</v>
      </c>
      <c r="P38" s="144">
        <v>44.11</v>
      </c>
      <c r="Q38" s="144"/>
    </row>
    <row r="39" spans="2:17" ht="14.25" customHeight="1" hidden="1">
      <c r="B39">
        <v>800914.50197</v>
      </c>
      <c r="C39" s="137">
        <v>7498832497.9</v>
      </c>
      <c r="D39" s="137">
        <v>4407017163.32</v>
      </c>
      <c r="E39" s="137">
        <v>445781.53980400006</v>
      </c>
      <c r="L39" s="144">
        <f>L37-L38</f>
        <v>3.530000000000001</v>
      </c>
      <c r="M39" s="144">
        <f>M37-M38</f>
        <v>0.8699999999999999</v>
      </c>
      <c r="N39" s="144">
        <f>N37-N38</f>
        <v>1.8200000000000003</v>
      </c>
      <c r="O39" s="144">
        <f>O37-O38</f>
        <v>2.2699999999999996</v>
      </c>
      <c r="P39" s="144">
        <f>P37-P38</f>
        <v>1.4100000000000037</v>
      </c>
      <c r="Q39" s="144"/>
    </row>
    <row r="40" spans="2:17" ht="25.5" hidden="1">
      <c r="B40">
        <v>11771.744324</v>
      </c>
      <c r="C40" s="137">
        <v>124399141.95</v>
      </c>
      <c r="D40" s="137">
        <v>116913374.19</v>
      </c>
      <c r="E40" s="137">
        <v>11285.540417999999</v>
      </c>
      <c r="F40" s="148">
        <v>11285.540417999999</v>
      </c>
      <c r="G40" s="137">
        <v>116913374.19</v>
      </c>
      <c r="L40" s="144">
        <f>L39/L38</f>
        <v>0.14850652082456883</v>
      </c>
      <c r="M40" s="144"/>
      <c r="N40" s="144">
        <f>N39/N38</f>
        <v>0.04478346456692914</v>
      </c>
      <c r="O40" s="144">
        <f>O39/O38</f>
        <v>0.12270270270270268</v>
      </c>
      <c r="P40" s="144">
        <f>P39/P38</f>
        <v>0.03196554069372033</v>
      </c>
      <c r="Q40" s="144"/>
    </row>
    <row r="41" spans="2:14" ht="14.25" hidden="1">
      <c r="B41">
        <f>SUM(B39:B40)</f>
        <v>812686.246294</v>
      </c>
      <c r="C41">
        <f>SUM(C39:C40)</f>
        <v>7623231639.849999</v>
      </c>
      <c r="D41">
        <f>SUM(D39:D40)</f>
        <v>4523930537.509999</v>
      </c>
      <c r="E41">
        <f>SUM(E39:E40)</f>
        <v>457067.0802220001</v>
      </c>
      <c r="F41" s="144">
        <v>1.13</v>
      </c>
      <c r="G41" s="144">
        <v>1.17</v>
      </c>
      <c r="H41" s="144">
        <v>32.37</v>
      </c>
      <c r="I41" s="144"/>
      <c r="L41" s="144"/>
      <c r="M41" s="144"/>
      <c r="N41" s="144"/>
    </row>
    <row r="42" spans="6:13" ht="14.25" hidden="1">
      <c r="F42" s="144"/>
      <c r="G42" s="144">
        <f>F41-G41</f>
        <v>-0.040000000000000036</v>
      </c>
      <c r="H42" s="144">
        <v>27.42</v>
      </c>
      <c r="I42" s="144">
        <v>16.64</v>
      </c>
      <c r="L42" s="144"/>
      <c r="M42" s="144"/>
    </row>
    <row r="43" spans="2:13" ht="14.25" hidden="1">
      <c r="B43" s="149">
        <v>81.27</v>
      </c>
      <c r="C43" s="144">
        <v>76.23</v>
      </c>
      <c r="D43" s="144">
        <f>B43-C43</f>
        <v>5.039999999999992</v>
      </c>
      <c r="F43" s="144"/>
      <c r="G43" s="144">
        <f>G42/G41</f>
        <v>-0.03418803418803422</v>
      </c>
      <c r="H43" s="144">
        <f>H41-H42</f>
        <v>4.949999999999996</v>
      </c>
      <c r="I43" s="144"/>
      <c r="L43" s="144"/>
      <c r="M43" s="144"/>
    </row>
    <row r="44" spans="2:13" ht="14.25" hidden="1">
      <c r="B44" s="149"/>
      <c r="C44" s="144"/>
      <c r="D44" s="144">
        <f>D43/C43</f>
        <v>0.06611570247933873</v>
      </c>
      <c r="F44" s="144"/>
      <c r="G44" s="144"/>
      <c r="H44" s="144">
        <f>H43/H42</f>
        <v>0.18052516411378539</v>
      </c>
      <c r="I44" s="144"/>
      <c r="L44" s="144"/>
      <c r="M44" s="144"/>
    </row>
    <row r="45" spans="2:13" ht="14.25" hidden="1">
      <c r="B45" s="149"/>
      <c r="C45" s="144"/>
      <c r="D45" s="144"/>
      <c r="F45" s="144"/>
      <c r="G45" s="144"/>
      <c r="L45" s="144"/>
      <c r="M45" s="144"/>
    </row>
    <row r="46" spans="2:4" ht="14.25" hidden="1">
      <c r="B46" s="149"/>
      <c r="C46" s="144">
        <v>45.71</v>
      </c>
      <c r="D46" s="144">
        <v>45.24</v>
      </c>
    </row>
    <row r="47" spans="2:4" ht="14.25" hidden="1">
      <c r="B47" s="149"/>
      <c r="C47" s="144"/>
      <c r="D47" s="144">
        <f>D46-C46</f>
        <v>-0.46999999999999886</v>
      </c>
    </row>
    <row r="48" spans="2:4" ht="14.25" hidden="1">
      <c r="B48" s="150" t="s">
        <v>4</v>
      </c>
      <c r="C48" s="144"/>
      <c r="D48" s="144">
        <f>D47/D46</f>
        <v>-0.010389036251105191</v>
      </c>
    </row>
    <row r="49" spans="2:7" ht="14.25" hidden="1">
      <c r="B49" s="149">
        <v>764121.8444920001</v>
      </c>
      <c r="C49" s="144">
        <v>6854635155.52</v>
      </c>
      <c r="D49" s="144">
        <v>697552.344515</v>
      </c>
      <c r="E49" s="144">
        <v>6441594461.940001</v>
      </c>
      <c r="F49" s="144">
        <v>36792.657477999965</v>
      </c>
      <c r="G49" s="144">
        <v>662954.7557219999</v>
      </c>
    </row>
    <row r="50" spans="2:7" ht="14.25" hidden="1">
      <c r="B50" s="149">
        <v>16768.389269000003</v>
      </c>
      <c r="C50" s="144">
        <v>254709881.6</v>
      </c>
      <c r="D50" s="144">
        <v>16768.062756000003</v>
      </c>
      <c r="E50" s="144">
        <v>254702445.32</v>
      </c>
      <c r="F50" s="144">
        <v>-4996.644945000004</v>
      </c>
      <c r="G50" s="144">
        <v>24610.537922000003</v>
      </c>
    </row>
    <row r="51" spans="2:7" ht="14.25" hidden="1">
      <c r="B51" s="149">
        <f aca="true" t="shared" si="6" ref="B51:G51">SUM(B49:B50)</f>
        <v>780890.2337610001</v>
      </c>
      <c r="C51" s="149">
        <f t="shared" si="6"/>
        <v>7109345037.120001</v>
      </c>
      <c r="D51" s="149">
        <f t="shared" si="6"/>
        <v>714320.407271</v>
      </c>
      <c r="E51" s="149">
        <f t="shared" si="6"/>
        <v>6696296907.26</v>
      </c>
      <c r="F51" s="149">
        <f t="shared" si="6"/>
        <v>31796.01253299996</v>
      </c>
      <c r="G51" s="149">
        <f t="shared" si="6"/>
        <v>687565.293644</v>
      </c>
    </row>
    <row r="52" spans="2:7" ht="14.25" hidden="1">
      <c r="B52" s="149">
        <v>78.09</v>
      </c>
      <c r="C52" s="144">
        <v>71.09</v>
      </c>
      <c r="D52" s="144">
        <v>71.43</v>
      </c>
      <c r="E52" s="144">
        <v>66.96</v>
      </c>
      <c r="F52" s="144"/>
      <c r="G52" s="144"/>
    </row>
    <row r="53" spans="2:7" ht="14.25" hidden="1">
      <c r="B53" s="149">
        <f>B52-C52</f>
        <v>7</v>
      </c>
      <c r="C53" s="144">
        <f>B53/C52</f>
        <v>0.09846673231115487</v>
      </c>
      <c r="D53" s="144">
        <f>D52-E52</f>
        <v>4.470000000000013</v>
      </c>
      <c r="E53" s="144">
        <f>D53/E52</f>
        <v>0.06675627240143389</v>
      </c>
      <c r="F53" s="144"/>
      <c r="G53" s="144"/>
    </row>
    <row r="54" spans="2:7" ht="14.25" hidden="1">
      <c r="B54" s="149"/>
      <c r="C54" s="144"/>
      <c r="D54" s="144"/>
      <c r="E54" s="144"/>
      <c r="F54" s="144"/>
      <c r="G54" s="144"/>
    </row>
    <row r="55" spans="2:7" ht="14.25">
      <c r="B55" s="149"/>
      <c r="C55" s="144"/>
      <c r="D55" s="144"/>
      <c r="E55" s="144"/>
      <c r="F55" s="144"/>
      <c r="G55" s="144"/>
    </row>
    <row r="56" spans="2:7" ht="14.25">
      <c r="B56" s="149"/>
      <c r="C56" s="144"/>
      <c r="D56" s="144"/>
      <c r="E56" s="144"/>
      <c r="F56" s="144"/>
      <c r="G56" s="144"/>
    </row>
    <row r="57" spans="2:7" ht="14.25">
      <c r="B57" s="149"/>
      <c r="C57" s="144"/>
      <c r="D57" s="144"/>
      <c r="E57" s="144"/>
      <c r="F57" s="144"/>
      <c r="G57" s="144"/>
    </row>
    <row r="58" spans="2:25" ht="22.5">
      <c r="B58" s="149"/>
      <c r="C58" s="144"/>
      <c r="D58" s="144"/>
      <c r="E58" s="144"/>
      <c r="F58" s="144"/>
      <c r="G58" s="144"/>
      <c r="X58" s="163"/>
      <c r="Y58" s="163"/>
    </row>
    <row r="59" spans="2:7" ht="14.25">
      <c r="B59" s="149"/>
      <c r="C59" s="144"/>
      <c r="D59" s="144"/>
      <c r="E59" s="144"/>
      <c r="F59" s="144"/>
      <c r="G59" s="144"/>
    </row>
    <row r="60" spans="2:7" ht="14.25">
      <c r="B60" s="149"/>
      <c r="C60" s="144"/>
      <c r="D60" s="144"/>
      <c r="E60" s="144"/>
      <c r="F60" s="144"/>
      <c r="G60" s="144"/>
    </row>
    <row r="61" spans="2:7" ht="14.25">
      <c r="B61" s="149"/>
      <c r="C61" s="144"/>
      <c r="D61" s="144"/>
      <c r="E61" s="144"/>
      <c r="F61" s="144"/>
      <c r="G61" s="144"/>
    </row>
    <row r="62" spans="2:7" ht="14.25">
      <c r="B62" s="149"/>
      <c r="C62" s="144"/>
      <c r="D62" s="144"/>
      <c r="E62" s="144"/>
      <c r="F62" s="144"/>
      <c r="G62" s="144"/>
    </row>
    <row r="63" spans="2:7" ht="14.25">
      <c r="B63" s="149"/>
      <c r="C63" s="144"/>
      <c r="D63" s="144"/>
      <c r="E63" s="144"/>
      <c r="F63" s="144"/>
      <c r="G63" s="144"/>
    </row>
    <row r="64" spans="2:7" ht="14.25">
      <c r="B64" s="149"/>
      <c r="C64" s="144"/>
      <c r="D64" s="144"/>
      <c r="E64" s="144"/>
      <c r="F64" s="144"/>
      <c r="G64" s="144"/>
    </row>
    <row r="65" spans="2:7" ht="14.25">
      <c r="B65" s="149"/>
      <c r="C65" s="144"/>
      <c r="D65" s="144"/>
      <c r="E65" s="144"/>
      <c r="F65" s="144"/>
      <c r="G65" s="144"/>
    </row>
    <row r="66" spans="2:7" ht="14.25">
      <c r="B66" s="149"/>
      <c r="C66" s="144"/>
      <c r="D66" s="144"/>
      <c r="E66" s="144"/>
      <c r="F66" s="144"/>
      <c r="G66" s="144"/>
    </row>
    <row r="67" spans="2:7" ht="14.25">
      <c r="B67" s="149"/>
      <c r="C67" s="144"/>
      <c r="D67" s="144"/>
      <c r="E67" s="144"/>
      <c r="F67" s="144"/>
      <c r="G67" s="144"/>
    </row>
  </sheetData>
  <sheetProtection/>
  <mergeCells count="25">
    <mergeCell ref="A1:Y1"/>
    <mergeCell ref="X2:Y2"/>
    <mergeCell ref="A5:B5"/>
    <mergeCell ref="A6:B6"/>
    <mergeCell ref="C3:C4"/>
    <mergeCell ref="K3:K4"/>
    <mergeCell ref="V3:V4"/>
    <mergeCell ref="W3:W4"/>
    <mergeCell ref="A18:B18"/>
    <mergeCell ref="X19:Y19"/>
    <mergeCell ref="X58:Y58"/>
    <mergeCell ref="A7:B7"/>
    <mergeCell ref="A9:B9"/>
    <mergeCell ref="A10:B10"/>
    <mergeCell ref="A11:B11"/>
    <mergeCell ref="A12:B12"/>
    <mergeCell ref="A13:B13"/>
    <mergeCell ref="X3:X4"/>
    <mergeCell ref="Y3:Y4"/>
    <mergeCell ref="A3:B4"/>
    <mergeCell ref="A14:B14"/>
    <mergeCell ref="A15:B15"/>
    <mergeCell ref="A16:B16"/>
  </mergeCells>
  <hyperlinks>
    <hyperlink ref="A9" location="本地企业养老!A1" display="二、基本医疗保险"/>
  </hyperlinks>
  <printOptions horizontalCentered="1"/>
  <pageMargins left="0.28" right="0.2" top="0.98" bottom="0.98" header="0.51" footer="0.51"/>
  <pageSetup fitToHeight="1" fitToWidth="1" horizontalDpi="600" verticalDpi="600" orientation="landscape" paperSize="8" scale="4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R11"/>
  <sheetViews>
    <sheetView showZeros="0" zoomScale="75" zoomScaleNormal="75" zoomScalePageLayoutView="0" workbookViewId="0" topLeftCell="A1">
      <selection activeCell="Y3" sqref="Y3:Y4"/>
    </sheetView>
  </sheetViews>
  <sheetFormatPr defaultColWidth="9.00390625" defaultRowHeight="14.25"/>
  <cols>
    <col min="1" max="1" width="14.50390625" style="17" customWidth="1"/>
    <col min="2" max="2" width="13.125" style="17" customWidth="1"/>
    <col min="3" max="3" width="11.375" style="17" customWidth="1"/>
    <col min="4" max="4" width="11.75390625" style="17" customWidth="1"/>
    <col min="5" max="5" width="11.375" style="17" customWidth="1"/>
    <col min="6" max="6" width="9.00390625" style="17" hidden="1" customWidth="1"/>
    <col min="7" max="7" width="8.50390625" style="17" customWidth="1"/>
    <col min="8" max="8" width="9.75390625" style="17" bestFit="1" customWidth="1"/>
    <col min="9" max="9" width="12.625" style="17" customWidth="1"/>
    <col min="10" max="11" width="9.00390625" style="17" hidden="1" customWidth="1"/>
    <col min="12" max="12" width="10.625" style="17" customWidth="1"/>
    <col min="13" max="13" width="11.625" style="17" customWidth="1"/>
    <col min="14" max="14" width="12.25390625" style="17" customWidth="1"/>
    <col min="15" max="15" width="11.625" style="17" customWidth="1"/>
    <col min="16" max="16" width="9.00390625" style="17" customWidth="1"/>
    <col min="17" max="17" width="14.50390625" style="17" hidden="1" customWidth="1"/>
    <col min="18" max="18" width="10.00390625" style="17" hidden="1" customWidth="1"/>
    <col min="19" max="254" width="9.00390625" style="17" customWidth="1"/>
  </cols>
  <sheetData>
    <row r="1" spans="1:15" s="15" customFormat="1" ht="39" customHeight="1">
      <c r="A1" s="227" t="s">
        <v>141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</row>
    <row r="2" spans="1:15" ht="25.5" customHeight="1">
      <c r="A2" s="17" t="s">
        <v>72</v>
      </c>
      <c r="N2" s="221" t="s">
        <v>73</v>
      </c>
      <c r="O2" s="221"/>
    </row>
    <row r="3" spans="1:15" ht="32.25" customHeight="1">
      <c r="A3" s="223" t="s">
        <v>74</v>
      </c>
      <c r="B3" s="225" t="s">
        <v>45</v>
      </c>
      <c r="C3" s="222"/>
      <c r="D3" s="222"/>
      <c r="E3" s="222"/>
      <c r="F3" s="222"/>
      <c r="G3" s="222"/>
      <c r="H3" s="225" t="s">
        <v>46</v>
      </c>
      <c r="I3" s="222"/>
      <c r="J3" s="222"/>
      <c r="K3" s="222"/>
      <c r="L3" s="222"/>
      <c r="M3" s="223" t="s">
        <v>129</v>
      </c>
      <c r="N3" s="223" t="s">
        <v>7</v>
      </c>
      <c r="O3" s="218" t="s">
        <v>8</v>
      </c>
    </row>
    <row r="4" spans="1:17" ht="40.5" customHeight="1">
      <c r="A4" s="224"/>
      <c r="B4" s="224"/>
      <c r="C4" s="24" t="s">
        <v>9</v>
      </c>
      <c r="D4" s="24" t="s">
        <v>50</v>
      </c>
      <c r="E4" s="22" t="s">
        <v>49</v>
      </c>
      <c r="F4" s="22" t="s">
        <v>95</v>
      </c>
      <c r="G4" s="22" t="s">
        <v>15</v>
      </c>
      <c r="H4" s="224"/>
      <c r="I4" s="24" t="s">
        <v>51</v>
      </c>
      <c r="J4" s="24" t="s">
        <v>79</v>
      </c>
      <c r="K4" s="22" t="s">
        <v>96</v>
      </c>
      <c r="L4" s="22" t="s">
        <v>25</v>
      </c>
      <c r="M4" s="224"/>
      <c r="N4" s="224"/>
      <c r="O4" s="218"/>
      <c r="Q4" s="17" t="s">
        <v>132</v>
      </c>
    </row>
    <row r="5" spans="1:18" ht="33" customHeight="1">
      <c r="A5" s="19" t="s">
        <v>133</v>
      </c>
      <c r="B5" s="25"/>
      <c r="C5" s="41"/>
      <c r="D5" s="31"/>
      <c r="E5" s="41"/>
      <c r="F5" s="41"/>
      <c r="G5" s="41"/>
      <c r="H5" s="41"/>
      <c r="I5" s="41"/>
      <c r="J5" s="41"/>
      <c r="K5" s="41"/>
      <c r="L5" s="41"/>
      <c r="M5" s="40"/>
      <c r="N5" s="40"/>
      <c r="O5" s="25"/>
      <c r="Q5" s="38">
        <v>30447.88</v>
      </c>
      <c r="R5" s="38">
        <v>-0.8800000000010186</v>
      </c>
    </row>
    <row r="6" spans="1:18" ht="33" customHeight="1">
      <c r="A6" s="26" t="s">
        <v>82</v>
      </c>
      <c r="B6" s="25"/>
      <c r="C6" s="41"/>
      <c r="D6" s="31"/>
      <c r="E6" s="41"/>
      <c r="F6" s="41"/>
      <c r="G6" s="41"/>
      <c r="H6" s="41"/>
      <c r="I6" s="41"/>
      <c r="J6" s="41"/>
      <c r="K6" s="41"/>
      <c r="L6" s="41"/>
      <c r="M6" s="40"/>
      <c r="N6" s="40"/>
      <c r="O6" s="40"/>
      <c r="Q6" s="17">
        <v>2109.37</v>
      </c>
      <c r="R6" s="38">
        <v>0.6300000000001091</v>
      </c>
    </row>
    <row r="7" spans="1:18" ht="33" customHeight="1">
      <c r="A7" s="26" t="s">
        <v>83</v>
      </c>
      <c r="B7" s="25"/>
      <c r="C7" s="41"/>
      <c r="D7" s="31"/>
      <c r="E7" s="41"/>
      <c r="F7" s="41"/>
      <c r="G7" s="41"/>
      <c r="H7" s="41"/>
      <c r="I7" s="41"/>
      <c r="J7" s="41"/>
      <c r="K7" s="41"/>
      <c r="L7" s="41"/>
      <c r="M7" s="40"/>
      <c r="N7" s="40"/>
      <c r="O7" s="40"/>
      <c r="Q7" s="17">
        <v>1603.9</v>
      </c>
      <c r="R7" s="38">
        <v>0.09999999999990905</v>
      </c>
    </row>
    <row r="8" spans="1:18" ht="33" customHeight="1">
      <c r="A8" s="19" t="s">
        <v>84</v>
      </c>
      <c r="B8" s="25"/>
      <c r="C8" s="41"/>
      <c r="D8" s="31"/>
      <c r="E8" s="41"/>
      <c r="F8" s="41"/>
      <c r="G8" s="41"/>
      <c r="H8" s="41"/>
      <c r="I8" s="41"/>
      <c r="J8" s="41"/>
      <c r="K8" s="41"/>
      <c r="L8" s="41"/>
      <c r="M8" s="40"/>
      <c r="N8" s="40"/>
      <c r="O8" s="25"/>
      <c r="Q8" s="17">
        <v>2759.65</v>
      </c>
      <c r="R8" s="38">
        <v>0.34999999999990905</v>
      </c>
    </row>
    <row r="9" spans="1:18" ht="33" customHeight="1">
      <c r="A9" s="19" t="s">
        <v>85</v>
      </c>
      <c r="B9" s="25"/>
      <c r="C9" s="41"/>
      <c r="D9" s="31"/>
      <c r="E9" s="41"/>
      <c r="F9" s="41"/>
      <c r="G9" s="41"/>
      <c r="H9" s="41"/>
      <c r="I9" s="41"/>
      <c r="J9" s="41"/>
      <c r="K9" s="41"/>
      <c r="L9" s="41"/>
      <c r="M9" s="40"/>
      <c r="N9" s="40"/>
      <c r="O9" s="25"/>
      <c r="Q9" s="17">
        <v>3291.55</v>
      </c>
      <c r="R9" s="38">
        <v>0.4499999999998181</v>
      </c>
    </row>
    <row r="10" spans="1:18" ht="33" customHeight="1">
      <c r="A10" s="19" t="s">
        <v>86</v>
      </c>
      <c r="B10" s="25"/>
      <c r="C10" s="41"/>
      <c r="D10" s="31"/>
      <c r="E10" s="41"/>
      <c r="F10" s="41"/>
      <c r="G10" s="41"/>
      <c r="H10" s="41"/>
      <c r="I10" s="41"/>
      <c r="J10" s="41"/>
      <c r="K10" s="41"/>
      <c r="L10" s="41"/>
      <c r="M10" s="40"/>
      <c r="N10" s="40"/>
      <c r="O10" s="25"/>
      <c r="Q10" s="17">
        <v>2122.76</v>
      </c>
      <c r="R10" s="38">
        <v>0.23999999999978172</v>
      </c>
    </row>
    <row r="11" spans="1:18" s="16" customFormat="1" ht="33" customHeight="1">
      <c r="A11" s="17" t="s">
        <v>39</v>
      </c>
      <c r="B11" s="17"/>
      <c r="C11" s="42"/>
      <c r="D11" s="42"/>
      <c r="E11" s="42"/>
      <c r="F11" s="42"/>
      <c r="G11" s="27"/>
      <c r="H11" s="27"/>
      <c r="I11" s="27"/>
      <c r="J11" s="27"/>
      <c r="K11" s="27"/>
      <c r="L11" s="27"/>
      <c r="M11" s="27"/>
      <c r="N11" s="27"/>
      <c r="O11" s="27"/>
      <c r="Q11" s="16">
        <v>42335.1</v>
      </c>
      <c r="R11" s="38">
        <v>0.9000000000014552</v>
      </c>
    </row>
  </sheetData>
  <sheetProtection/>
  <mergeCells count="10">
    <mergeCell ref="A1:O1"/>
    <mergeCell ref="N2:O2"/>
    <mergeCell ref="C3:G3"/>
    <mergeCell ref="I3:L3"/>
    <mergeCell ref="A3:A4"/>
    <mergeCell ref="B3:B4"/>
    <mergeCell ref="H3:H4"/>
    <mergeCell ref="M3:M4"/>
    <mergeCell ref="N3:N4"/>
    <mergeCell ref="O3:O4"/>
  </mergeCells>
  <printOptions/>
  <pageMargins left="0.75" right="0.75" top="1" bottom="1" header="0.5" footer="0.5"/>
  <pageSetup fitToHeight="1" fitToWidth="1" horizontalDpi="600" verticalDpi="600" orientation="landscape" paperSize="9" scale="87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X34"/>
  <sheetViews>
    <sheetView showZeros="0" zoomScale="75" zoomScaleNormal="75" zoomScalePageLayoutView="0" workbookViewId="0" topLeftCell="A1">
      <selection activeCell="Y3" sqref="Y3:Y4"/>
    </sheetView>
  </sheetViews>
  <sheetFormatPr defaultColWidth="9.00390625" defaultRowHeight="14.25"/>
  <cols>
    <col min="1" max="1" width="12.00390625" style="17" customWidth="1"/>
    <col min="2" max="3" width="10.125" style="17" customWidth="1"/>
    <col min="4" max="4" width="9.00390625" style="17" customWidth="1"/>
    <col min="5" max="5" width="10.125" style="17" customWidth="1"/>
    <col min="6" max="6" width="9.00390625" style="17" customWidth="1"/>
    <col min="7" max="7" width="10.125" style="17" customWidth="1"/>
    <col min="8" max="9" width="9.00390625" style="17" customWidth="1"/>
    <col min="10" max="10" width="7.75390625" style="17" customWidth="1"/>
    <col min="11" max="11" width="11.875" style="17" customWidth="1"/>
    <col min="12" max="13" width="10.125" style="17" customWidth="1"/>
    <col min="14" max="14" width="14.125" style="17" hidden="1" customWidth="1"/>
    <col min="15" max="15" width="12.125" style="17" hidden="1" customWidth="1"/>
    <col min="16" max="16" width="7.75390625" style="17" customWidth="1"/>
    <col min="17" max="17" width="12.00390625" style="17" customWidth="1"/>
    <col min="18" max="20" width="10.125" style="17" customWidth="1"/>
    <col min="21" max="21" width="9.125" style="17" hidden="1" customWidth="1"/>
    <col min="22" max="22" width="9.00390625" style="17" hidden="1" customWidth="1"/>
    <col min="23" max="23" width="15.00390625" style="17" hidden="1" customWidth="1"/>
    <col min="24" max="24" width="10.25390625" style="17" hidden="1" customWidth="1"/>
    <col min="25" max="27" width="9.00390625" style="17" hidden="1" customWidth="1"/>
    <col min="28" max="16384" width="9.00390625" style="17" customWidth="1"/>
  </cols>
  <sheetData>
    <row r="1" spans="1:20" s="15" customFormat="1" ht="40.5" customHeight="1">
      <c r="A1" s="227" t="s">
        <v>142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</row>
    <row r="2" spans="1:20" ht="29.25" customHeight="1">
      <c r="A2" s="17" t="s">
        <v>72</v>
      </c>
      <c r="C2" s="18"/>
      <c r="D2" s="18"/>
      <c r="E2" s="18"/>
      <c r="F2" s="18"/>
      <c r="G2" s="18"/>
      <c r="H2" s="18"/>
      <c r="I2" s="18"/>
      <c r="J2" s="18"/>
      <c r="K2" s="34"/>
      <c r="L2" s="34"/>
      <c r="M2" s="18"/>
      <c r="N2" s="18"/>
      <c r="O2" s="18"/>
      <c r="P2" s="18"/>
      <c r="Q2" s="36"/>
      <c r="R2" s="221" t="s">
        <v>43</v>
      </c>
      <c r="S2" s="221"/>
      <c r="T2" s="221"/>
    </row>
    <row r="3" spans="1:20" ht="24.75" customHeight="1">
      <c r="A3" s="218" t="s">
        <v>143</v>
      </c>
      <c r="B3" s="242" t="s">
        <v>45</v>
      </c>
      <c r="C3" s="20"/>
      <c r="D3" s="21"/>
      <c r="E3" s="21"/>
      <c r="F3" s="21"/>
      <c r="G3" s="21"/>
      <c r="H3" s="21"/>
      <c r="I3" s="21"/>
      <c r="J3" s="234" t="s">
        <v>49</v>
      </c>
      <c r="K3" s="234" t="s">
        <v>15</v>
      </c>
      <c r="L3" s="235" t="s">
        <v>46</v>
      </c>
      <c r="M3" s="20"/>
      <c r="N3" s="21"/>
      <c r="O3" s="21"/>
      <c r="P3" s="35"/>
      <c r="Q3" s="34"/>
      <c r="R3" s="223" t="s">
        <v>129</v>
      </c>
      <c r="S3" s="223" t="s">
        <v>7</v>
      </c>
      <c r="T3" s="224" t="s">
        <v>8</v>
      </c>
    </row>
    <row r="4" spans="1:20" ht="24.75" customHeight="1">
      <c r="A4" s="218"/>
      <c r="B4" s="243"/>
      <c r="C4" s="235" t="s">
        <v>144</v>
      </c>
      <c r="D4" s="20"/>
      <c r="E4" s="21"/>
      <c r="F4" s="21"/>
      <c r="G4" s="21"/>
      <c r="H4" s="21"/>
      <c r="I4" s="21"/>
      <c r="J4" s="234"/>
      <c r="K4" s="234"/>
      <c r="L4" s="236"/>
      <c r="M4" s="235" t="s">
        <v>16</v>
      </c>
      <c r="N4" s="20"/>
      <c r="O4" s="20"/>
      <c r="P4" s="233" t="s">
        <v>145</v>
      </c>
      <c r="Q4" s="229" t="s">
        <v>25</v>
      </c>
      <c r="R4" s="228"/>
      <c r="S4" s="228"/>
      <c r="T4" s="218"/>
    </row>
    <row r="5" spans="1:23" ht="24.75" customHeight="1">
      <c r="A5" s="218"/>
      <c r="B5" s="243"/>
      <c r="C5" s="236"/>
      <c r="D5" s="240" t="s">
        <v>146</v>
      </c>
      <c r="E5" s="235" t="s">
        <v>147</v>
      </c>
      <c r="F5" s="21"/>
      <c r="G5" s="21"/>
      <c r="H5" s="21"/>
      <c r="I5" s="21"/>
      <c r="J5" s="234"/>
      <c r="K5" s="234"/>
      <c r="L5" s="236"/>
      <c r="M5" s="236"/>
      <c r="N5" s="230" t="s">
        <v>148</v>
      </c>
      <c r="O5" s="230" t="s">
        <v>149</v>
      </c>
      <c r="P5" s="233"/>
      <c r="Q5" s="229"/>
      <c r="R5" s="228"/>
      <c r="S5" s="228"/>
      <c r="T5" s="218"/>
      <c r="W5" s="17" t="s">
        <v>80</v>
      </c>
    </row>
    <row r="6" spans="1:20" ht="66.75" customHeight="1">
      <c r="A6" s="218"/>
      <c r="B6" s="244"/>
      <c r="C6" s="237"/>
      <c r="D6" s="230"/>
      <c r="E6" s="237"/>
      <c r="F6" s="23" t="s">
        <v>150</v>
      </c>
      <c r="G6" s="22" t="s">
        <v>151</v>
      </c>
      <c r="H6" s="24" t="s">
        <v>152</v>
      </c>
      <c r="I6" s="24" t="s">
        <v>153</v>
      </c>
      <c r="J6" s="234"/>
      <c r="K6" s="234"/>
      <c r="L6" s="237"/>
      <c r="M6" s="237"/>
      <c r="N6" s="231"/>
      <c r="O6" s="232"/>
      <c r="P6" s="231"/>
      <c r="Q6" s="229"/>
      <c r="R6" s="224"/>
      <c r="S6" s="224"/>
      <c r="T6" s="218"/>
    </row>
    <row r="7" spans="1:24" ht="33.75" customHeight="1">
      <c r="A7" s="19" t="s">
        <v>133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37">
        <v>0</v>
      </c>
      <c r="W7" s="38">
        <v>96058.61</v>
      </c>
      <c r="X7" s="38">
        <v>-0.6100000000005821</v>
      </c>
    </row>
    <row r="8" spans="1:24" ht="33.75" customHeight="1">
      <c r="A8" s="19" t="s">
        <v>82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39" t="s">
        <v>154</v>
      </c>
      <c r="W8" s="38">
        <v>38129.83</v>
      </c>
      <c r="X8" s="38">
        <v>1.1699999999982538</v>
      </c>
    </row>
    <row r="9" spans="1:24" ht="33.75" customHeight="1">
      <c r="A9" s="19" t="s">
        <v>83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37">
        <v>-1</v>
      </c>
      <c r="W9" s="17">
        <v>77364.61</v>
      </c>
      <c r="X9" s="38">
        <v>0.3899999999994179</v>
      </c>
    </row>
    <row r="10" spans="1:24" ht="33.75" customHeight="1">
      <c r="A10" s="19" t="s">
        <v>84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37">
        <v>0</v>
      </c>
      <c r="W10" s="17">
        <v>56451.17</v>
      </c>
      <c r="X10" s="38">
        <v>0.8300000000017462</v>
      </c>
    </row>
    <row r="11" spans="1:24" ht="33.75" customHeight="1">
      <c r="A11" s="26" t="s">
        <v>85</v>
      </c>
      <c r="B11" s="27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39" t="s">
        <v>154</v>
      </c>
      <c r="W11" s="17">
        <v>76555.54</v>
      </c>
      <c r="X11" s="38">
        <v>-1.5399999999935972</v>
      </c>
    </row>
    <row r="12" spans="1:24" ht="33.75" customHeight="1">
      <c r="A12" s="19" t="s">
        <v>86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37">
        <v>-1</v>
      </c>
      <c r="W12" s="17">
        <v>32557.97</v>
      </c>
      <c r="X12" s="38">
        <v>0.029999999998835847</v>
      </c>
    </row>
    <row r="13" spans="1:24" s="16" customFormat="1" ht="33.75" customHeight="1">
      <c r="A13" s="26" t="s">
        <v>39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W13" s="16">
        <v>377117.72</v>
      </c>
      <c r="X13" s="38">
        <v>0.2800000000279397</v>
      </c>
    </row>
    <row r="14" spans="1:20" ht="33.75" customHeight="1">
      <c r="A14" s="26" t="s">
        <v>155</v>
      </c>
      <c r="B14" s="27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25.5" customHeight="1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</row>
    <row r="16" spans="1:20" ht="25.5" customHeight="1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</row>
    <row r="17" spans="1:20" ht="40.5" customHeight="1" hidden="1">
      <c r="A17" s="241" t="s">
        <v>156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</row>
    <row r="18" spans="1:20" ht="21" customHeight="1" hidden="1">
      <c r="A18" s="17" t="s">
        <v>72</v>
      </c>
      <c r="C18" s="18"/>
      <c r="D18" s="18"/>
      <c r="E18" s="18"/>
      <c r="F18" s="18"/>
      <c r="G18" s="18"/>
      <c r="H18" s="18"/>
      <c r="I18" s="18"/>
      <c r="J18" s="18"/>
      <c r="K18" s="34"/>
      <c r="L18" s="34"/>
      <c r="M18" s="18"/>
      <c r="N18" s="18"/>
      <c r="O18" s="18"/>
      <c r="P18" s="18"/>
      <c r="Q18" s="36"/>
      <c r="R18" s="221" t="s">
        <v>43</v>
      </c>
      <c r="S18" s="221"/>
      <c r="T18" s="221"/>
    </row>
    <row r="19" spans="1:20" ht="24.75" customHeight="1" hidden="1">
      <c r="A19" s="223" t="s">
        <v>143</v>
      </c>
      <c r="B19" s="225" t="s">
        <v>45</v>
      </c>
      <c r="D19" s="30"/>
      <c r="E19" s="30"/>
      <c r="F19" s="30"/>
      <c r="G19" s="30"/>
      <c r="H19" s="30"/>
      <c r="I19" s="30"/>
      <c r="J19" s="223" t="s">
        <v>49</v>
      </c>
      <c r="K19" s="223" t="s">
        <v>15</v>
      </c>
      <c r="L19" s="225" t="s">
        <v>46</v>
      </c>
      <c r="N19" s="30"/>
      <c r="O19" s="30"/>
      <c r="P19" s="18"/>
      <c r="Q19" s="34"/>
      <c r="R19" s="223" t="s">
        <v>129</v>
      </c>
      <c r="S19" s="223" t="s">
        <v>7</v>
      </c>
      <c r="T19" s="223" t="s">
        <v>8</v>
      </c>
    </row>
    <row r="20" spans="1:20" ht="20.25" customHeight="1" hidden="1">
      <c r="A20" s="228"/>
      <c r="B20" s="238"/>
      <c r="C20" s="235" t="s">
        <v>144</v>
      </c>
      <c r="E20" s="30"/>
      <c r="F20" s="30"/>
      <c r="G20" s="30"/>
      <c r="H20" s="30"/>
      <c r="I20" s="30"/>
      <c r="J20" s="228"/>
      <c r="K20" s="228"/>
      <c r="L20" s="238"/>
      <c r="M20" s="225" t="s">
        <v>16</v>
      </c>
      <c r="P20" s="223" t="s">
        <v>145</v>
      </c>
      <c r="Q20" s="223" t="s">
        <v>25</v>
      </c>
      <c r="R20" s="228"/>
      <c r="S20" s="228"/>
      <c r="T20" s="228"/>
    </row>
    <row r="21" spans="1:20" ht="17.25" customHeight="1" hidden="1">
      <c r="A21" s="228"/>
      <c r="B21" s="238"/>
      <c r="C21" s="236"/>
      <c r="D21" s="223" t="s">
        <v>146</v>
      </c>
      <c r="E21" s="235" t="s">
        <v>147</v>
      </c>
      <c r="F21" s="30"/>
      <c r="G21" s="30"/>
      <c r="H21" s="30"/>
      <c r="I21" s="30"/>
      <c r="J21" s="228"/>
      <c r="K21" s="228"/>
      <c r="L21" s="238"/>
      <c r="M21" s="238"/>
      <c r="N21" s="223" t="s">
        <v>148</v>
      </c>
      <c r="O21" s="223" t="s">
        <v>149</v>
      </c>
      <c r="P21" s="228"/>
      <c r="Q21" s="228"/>
      <c r="R21" s="228"/>
      <c r="S21" s="228"/>
      <c r="T21" s="228"/>
    </row>
    <row r="22" spans="1:20" ht="24.75" customHeight="1" hidden="1">
      <c r="A22" s="224"/>
      <c r="B22" s="239"/>
      <c r="C22" s="237"/>
      <c r="D22" s="224"/>
      <c r="E22" s="237"/>
      <c r="F22" s="31" t="s">
        <v>150</v>
      </c>
      <c r="G22" s="19" t="s">
        <v>151</v>
      </c>
      <c r="H22" s="32"/>
      <c r="I22" s="32" t="s">
        <v>157</v>
      </c>
      <c r="J22" s="224"/>
      <c r="K22" s="224"/>
      <c r="L22" s="239"/>
      <c r="M22" s="239"/>
      <c r="N22" s="224"/>
      <c r="O22" s="224"/>
      <c r="P22" s="224"/>
      <c r="Q22" s="224"/>
      <c r="R22" s="224"/>
      <c r="S22" s="224"/>
      <c r="T22" s="224"/>
    </row>
    <row r="23" spans="1:21" ht="34.5" customHeight="1" hidden="1">
      <c r="A23" s="19" t="s">
        <v>133</v>
      </c>
      <c r="B23" s="25">
        <v>65026</v>
      </c>
      <c r="C23" s="25">
        <v>63717</v>
      </c>
      <c r="D23" s="25">
        <v>5706</v>
      </c>
      <c r="E23" s="25">
        <v>58011</v>
      </c>
      <c r="F23" s="25">
        <v>8942</v>
      </c>
      <c r="G23" s="25">
        <v>42248</v>
      </c>
      <c r="H23" s="25"/>
      <c r="I23" s="25">
        <v>6821</v>
      </c>
      <c r="J23" s="25">
        <v>1309</v>
      </c>
      <c r="K23" s="25"/>
      <c r="L23" s="25">
        <v>28675</v>
      </c>
      <c r="M23" s="25">
        <v>28448</v>
      </c>
      <c r="N23" s="25">
        <v>25993</v>
      </c>
      <c r="O23" s="25">
        <v>2455</v>
      </c>
      <c r="P23" s="25">
        <v>227</v>
      </c>
      <c r="Q23" s="25"/>
      <c r="R23" s="25">
        <v>36351</v>
      </c>
      <c r="S23" s="25">
        <v>17434</v>
      </c>
      <c r="T23" s="25">
        <v>53785</v>
      </c>
      <c r="U23" s="37">
        <v>0</v>
      </c>
    </row>
    <row r="24" spans="1:21" ht="34.5" customHeight="1" hidden="1">
      <c r="A24" s="19" t="s">
        <v>82</v>
      </c>
      <c r="B24" s="25">
        <v>35144</v>
      </c>
      <c r="C24" s="25">
        <v>34159</v>
      </c>
      <c r="D24" s="25">
        <v>3118</v>
      </c>
      <c r="E24" s="25">
        <v>31041</v>
      </c>
      <c r="F24" s="25">
        <v>4960</v>
      </c>
      <c r="G24" s="25">
        <v>22349</v>
      </c>
      <c r="H24" s="25"/>
      <c r="I24" s="25">
        <v>3732</v>
      </c>
      <c r="J24" s="25">
        <v>287</v>
      </c>
      <c r="K24" s="25">
        <v>698</v>
      </c>
      <c r="L24" s="25">
        <v>16266</v>
      </c>
      <c r="M24" s="25">
        <v>15903</v>
      </c>
      <c r="N24" s="25">
        <v>14948</v>
      </c>
      <c r="O24" s="25">
        <v>955</v>
      </c>
      <c r="P24" s="25">
        <v>363</v>
      </c>
      <c r="Q24" s="25"/>
      <c r="R24" s="25">
        <v>18878</v>
      </c>
      <c r="S24" s="25">
        <v>15049</v>
      </c>
      <c r="T24" s="40">
        <v>33927</v>
      </c>
      <c r="U24" s="39" t="s">
        <v>154</v>
      </c>
    </row>
    <row r="25" spans="1:21" ht="34.5" customHeight="1" hidden="1">
      <c r="A25" s="19" t="s">
        <v>83</v>
      </c>
      <c r="B25" s="25">
        <v>79584</v>
      </c>
      <c r="C25" s="25">
        <v>79228</v>
      </c>
      <c r="D25" s="25">
        <v>6512</v>
      </c>
      <c r="E25" s="25">
        <v>72716</v>
      </c>
      <c r="F25" s="25">
        <v>11512</v>
      </c>
      <c r="G25" s="25">
        <v>52978</v>
      </c>
      <c r="H25" s="25"/>
      <c r="I25" s="25">
        <v>8226</v>
      </c>
      <c r="J25" s="25">
        <v>356</v>
      </c>
      <c r="K25" s="25"/>
      <c r="L25" s="25">
        <v>36716</v>
      </c>
      <c r="M25" s="25">
        <v>36442</v>
      </c>
      <c r="N25" s="25">
        <v>34088</v>
      </c>
      <c r="O25" s="25">
        <v>2354</v>
      </c>
      <c r="P25" s="25">
        <v>274</v>
      </c>
      <c r="Q25" s="25"/>
      <c r="R25" s="25">
        <v>42868</v>
      </c>
      <c r="S25" s="25">
        <v>27873</v>
      </c>
      <c r="T25" s="25">
        <v>70741</v>
      </c>
      <c r="U25" s="37">
        <v>-1</v>
      </c>
    </row>
    <row r="26" spans="1:21" ht="34.5" customHeight="1" hidden="1">
      <c r="A26" s="19" t="s">
        <v>84</v>
      </c>
      <c r="B26" s="25">
        <v>48938</v>
      </c>
      <c r="C26" s="25">
        <v>48677</v>
      </c>
      <c r="D26" s="25">
        <v>4393</v>
      </c>
      <c r="E26" s="25">
        <v>44284</v>
      </c>
      <c r="F26" s="25">
        <v>6848</v>
      </c>
      <c r="G26" s="25">
        <v>32188</v>
      </c>
      <c r="H26" s="25"/>
      <c r="I26" s="25">
        <v>5248</v>
      </c>
      <c r="J26" s="25">
        <v>261</v>
      </c>
      <c r="K26" s="25"/>
      <c r="L26" s="25">
        <v>19302</v>
      </c>
      <c r="M26" s="25">
        <v>19139</v>
      </c>
      <c r="N26" s="25">
        <v>18411</v>
      </c>
      <c r="O26" s="25">
        <v>728</v>
      </c>
      <c r="P26" s="25">
        <v>175</v>
      </c>
      <c r="Q26" s="25">
        <v>-12</v>
      </c>
      <c r="R26" s="25">
        <v>29636</v>
      </c>
      <c r="S26" s="25">
        <v>15210</v>
      </c>
      <c r="T26" s="25">
        <v>44846</v>
      </c>
      <c r="U26" s="37">
        <v>0</v>
      </c>
    </row>
    <row r="27" spans="1:21" ht="34.5" customHeight="1" hidden="1">
      <c r="A27" s="19" t="s">
        <v>85</v>
      </c>
      <c r="B27" s="25">
        <v>79185</v>
      </c>
      <c r="C27" s="25">
        <v>78962</v>
      </c>
      <c r="D27" s="25">
        <v>7111</v>
      </c>
      <c r="E27" s="25">
        <v>71851</v>
      </c>
      <c r="F27" s="25">
        <v>11125</v>
      </c>
      <c r="G27" s="25">
        <v>52282</v>
      </c>
      <c r="H27" s="25"/>
      <c r="I27" s="25">
        <v>8444</v>
      </c>
      <c r="J27" s="25">
        <v>223</v>
      </c>
      <c r="K27" s="25"/>
      <c r="L27" s="25">
        <v>40734</v>
      </c>
      <c r="M27" s="25">
        <v>40453</v>
      </c>
      <c r="N27" s="25">
        <v>35045</v>
      </c>
      <c r="O27" s="25">
        <v>5408</v>
      </c>
      <c r="P27" s="25">
        <v>281</v>
      </c>
      <c r="Q27" s="25"/>
      <c r="R27" s="25">
        <v>38451</v>
      </c>
      <c r="S27" s="25">
        <v>27896</v>
      </c>
      <c r="T27" s="25">
        <v>66347</v>
      </c>
      <c r="U27" s="39" t="s">
        <v>154</v>
      </c>
    </row>
    <row r="28" spans="1:21" ht="34.5" customHeight="1" hidden="1">
      <c r="A28" s="19" t="s">
        <v>86</v>
      </c>
      <c r="B28" s="25">
        <v>53873</v>
      </c>
      <c r="C28" s="25">
        <v>53853</v>
      </c>
      <c r="D28" s="25">
        <v>5554</v>
      </c>
      <c r="E28" s="25">
        <v>48299</v>
      </c>
      <c r="F28" s="25">
        <v>7518</v>
      </c>
      <c r="G28" s="25">
        <v>35093</v>
      </c>
      <c r="H28" s="25"/>
      <c r="I28" s="25">
        <v>5688</v>
      </c>
      <c r="J28" s="25">
        <v>20</v>
      </c>
      <c r="K28" s="25"/>
      <c r="L28" s="25">
        <v>27294</v>
      </c>
      <c r="M28" s="25">
        <v>27104</v>
      </c>
      <c r="N28" s="25">
        <v>26337</v>
      </c>
      <c r="O28" s="25">
        <v>767</v>
      </c>
      <c r="P28" s="25">
        <v>190</v>
      </c>
      <c r="Q28" s="25"/>
      <c r="R28" s="25">
        <v>26579</v>
      </c>
      <c r="S28" s="25">
        <v>19813</v>
      </c>
      <c r="T28" s="25">
        <v>46392</v>
      </c>
      <c r="U28" s="37">
        <v>-1</v>
      </c>
    </row>
    <row r="29" spans="1:20" s="16" customFormat="1" ht="34.5" customHeight="1" hidden="1">
      <c r="A29" s="26" t="s">
        <v>39</v>
      </c>
      <c r="B29" s="27">
        <v>361750</v>
      </c>
      <c r="C29" s="27">
        <v>358596</v>
      </c>
      <c r="D29" s="27">
        <v>32394</v>
      </c>
      <c r="E29" s="27">
        <v>326202</v>
      </c>
      <c r="F29" s="27">
        <v>50905</v>
      </c>
      <c r="G29" s="27">
        <v>237138</v>
      </c>
      <c r="H29" s="27"/>
      <c r="I29" s="27">
        <v>38159</v>
      </c>
      <c r="J29" s="27">
        <v>2456</v>
      </c>
      <c r="K29" s="27">
        <v>698</v>
      </c>
      <c r="L29" s="27">
        <v>168987</v>
      </c>
      <c r="M29" s="27">
        <v>167489</v>
      </c>
      <c r="N29" s="27">
        <v>154822</v>
      </c>
      <c r="O29" s="27">
        <v>12667</v>
      </c>
      <c r="P29" s="27">
        <v>1510</v>
      </c>
      <c r="Q29" s="27">
        <v>-12</v>
      </c>
      <c r="R29" s="27">
        <v>192763</v>
      </c>
      <c r="S29" s="27">
        <v>123275</v>
      </c>
      <c r="T29" s="27">
        <v>316038</v>
      </c>
    </row>
    <row r="30" spans="1:20" ht="34.5" customHeight="1" hidden="1">
      <c r="A30" s="26" t="s">
        <v>155</v>
      </c>
      <c r="B30" s="25">
        <v>296724</v>
      </c>
      <c r="C30" s="25">
        <v>294879</v>
      </c>
      <c r="D30" s="25">
        <v>26688</v>
      </c>
      <c r="E30" s="25">
        <v>268191</v>
      </c>
      <c r="F30" s="25">
        <v>41963</v>
      </c>
      <c r="G30" s="25">
        <v>194890</v>
      </c>
      <c r="H30" s="25"/>
      <c r="I30" s="25">
        <v>31338</v>
      </c>
      <c r="J30" s="25">
        <v>1147</v>
      </c>
      <c r="K30" s="25">
        <v>698</v>
      </c>
      <c r="L30" s="25">
        <v>140312</v>
      </c>
      <c r="M30" s="25">
        <v>139041</v>
      </c>
      <c r="N30" s="25">
        <v>128829</v>
      </c>
      <c r="O30" s="25">
        <v>10212</v>
      </c>
      <c r="P30" s="25">
        <v>1283</v>
      </c>
      <c r="Q30" s="25">
        <v>-12</v>
      </c>
      <c r="R30" s="25">
        <v>156412</v>
      </c>
      <c r="S30" s="25">
        <v>105841</v>
      </c>
      <c r="T30" s="25">
        <v>262253</v>
      </c>
    </row>
    <row r="31" ht="14.25" hidden="1"/>
    <row r="32" ht="14.25" hidden="1"/>
    <row r="33" ht="14.25" hidden="1"/>
    <row r="34" ht="14.25" hidden="1">
      <c r="E34" s="33"/>
    </row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</sheetData>
  <sheetProtection/>
  <mergeCells count="36">
    <mergeCell ref="A1:T1"/>
    <mergeCell ref="R2:T2"/>
    <mergeCell ref="A17:T17"/>
    <mergeCell ref="R18:T18"/>
    <mergeCell ref="A3:A6"/>
    <mergeCell ref="A19:A22"/>
    <mergeCell ref="B3:B6"/>
    <mergeCell ref="B19:B22"/>
    <mergeCell ref="C4:C6"/>
    <mergeCell ref="C20:C22"/>
    <mergeCell ref="D5:D6"/>
    <mergeCell ref="D21:D22"/>
    <mergeCell ref="E5:E6"/>
    <mergeCell ref="E21:E22"/>
    <mergeCell ref="J3:J6"/>
    <mergeCell ref="J19:J22"/>
    <mergeCell ref="K3:K6"/>
    <mergeCell ref="K19:K22"/>
    <mergeCell ref="L3:L6"/>
    <mergeCell ref="L19:L22"/>
    <mergeCell ref="M4:M6"/>
    <mergeCell ref="M20:M22"/>
    <mergeCell ref="N5:N6"/>
    <mergeCell ref="N21:N22"/>
    <mergeCell ref="O5:O6"/>
    <mergeCell ref="O21:O22"/>
    <mergeCell ref="P4:P6"/>
    <mergeCell ref="P20:P22"/>
    <mergeCell ref="T3:T6"/>
    <mergeCell ref="T19:T22"/>
    <mergeCell ref="Q4:Q6"/>
    <mergeCell ref="Q20:Q22"/>
    <mergeCell ref="R3:R6"/>
    <mergeCell ref="R19:R22"/>
    <mergeCell ref="S3:S6"/>
    <mergeCell ref="S19:S22"/>
  </mergeCells>
  <printOptions/>
  <pageMargins left="0.75" right="0.75" top="1" bottom="1" header="0.5" footer="0.5"/>
  <pageSetup fitToHeight="1" fitToWidth="1" horizontalDpi="600" verticalDpi="600" orientation="landscape" paperSize="9" scale="6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="70" zoomScaleNormal="70" zoomScalePageLayoutView="0" workbookViewId="0" topLeftCell="A1">
      <selection activeCell="R14" sqref="R14"/>
    </sheetView>
  </sheetViews>
  <sheetFormatPr defaultColWidth="9.00390625" defaultRowHeight="14.25"/>
  <cols>
    <col min="2" max="2" width="34.50390625" style="0" customWidth="1"/>
    <col min="3" max="4" width="18.375" style="0" customWidth="1"/>
    <col min="5" max="8" width="11.75390625" style="0" customWidth="1"/>
    <col min="9" max="10" width="18.875" style="0" customWidth="1"/>
    <col min="11" max="13" width="11.75390625" style="0" customWidth="1"/>
    <col min="14" max="15" width="22.75390625" style="0" customWidth="1"/>
  </cols>
  <sheetData>
    <row r="1" spans="1:15" ht="31.5">
      <c r="A1" s="249" t="s">
        <v>158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</row>
    <row r="2" spans="1:15" ht="34.5" customHeight="1">
      <c r="A2" s="3" t="s">
        <v>159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 t="s">
        <v>43</v>
      </c>
    </row>
    <row r="3" spans="1:15" ht="31.5" customHeight="1">
      <c r="A3" s="155" t="s">
        <v>2</v>
      </c>
      <c r="B3" s="156"/>
      <c r="C3" s="170" t="s">
        <v>3</v>
      </c>
      <c r="D3" s="5"/>
      <c r="E3" s="5"/>
      <c r="F3" s="5"/>
      <c r="G3" s="5"/>
      <c r="H3" s="5"/>
      <c r="I3" s="170" t="s">
        <v>4</v>
      </c>
      <c r="J3" s="13"/>
      <c r="K3" s="13"/>
      <c r="L3" s="13"/>
      <c r="M3" s="14"/>
      <c r="N3" s="153" t="s">
        <v>7</v>
      </c>
      <c r="O3" s="153" t="s">
        <v>8</v>
      </c>
    </row>
    <row r="4" spans="1:15" ht="75" customHeight="1">
      <c r="A4" s="157"/>
      <c r="B4" s="158"/>
      <c r="C4" s="171"/>
      <c r="D4" s="6" t="s">
        <v>9</v>
      </c>
      <c r="E4" s="6" t="s">
        <v>10</v>
      </c>
      <c r="F4" s="6" t="s">
        <v>11</v>
      </c>
      <c r="G4" s="6" t="s">
        <v>12</v>
      </c>
      <c r="H4" s="6" t="s">
        <v>15</v>
      </c>
      <c r="I4" s="171"/>
      <c r="J4" s="6" t="s">
        <v>16</v>
      </c>
      <c r="K4" s="6" t="s">
        <v>17</v>
      </c>
      <c r="L4" s="6" t="s">
        <v>22</v>
      </c>
      <c r="M4" s="6" t="s">
        <v>25</v>
      </c>
      <c r="N4" s="154"/>
      <c r="O4" s="154"/>
    </row>
    <row r="5" spans="1:15" ht="37.5" customHeight="1" hidden="1">
      <c r="A5" s="247" t="s">
        <v>26</v>
      </c>
      <c r="B5" s="248"/>
      <c r="C5" s="7" t="e">
        <f aca="true" t="shared" si="0" ref="C5:N5">C6+C10</f>
        <v>#REF!</v>
      </c>
      <c r="D5" s="7">
        <f t="shared" si="0"/>
        <v>44701.86</v>
      </c>
      <c r="E5" s="7">
        <f t="shared" si="0"/>
        <v>3165.21</v>
      </c>
      <c r="F5" s="7">
        <f t="shared" si="0"/>
        <v>469.01</v>
      </c>
      <c r="G5" s="7">
        <f t="shared" si="0"/>
        <v>923.93</v>
      </c>
      <c r="H5" s="7">
        <f t="shared" si="0"/>
        <v>425.44</v>
      </c>
      <c r="I5" s="7" t="e">
        <f t="shared" si="0"/>
        <v>#REF!</v>
      </c>
      <c r="J5" s="7">
        <f t="shared" si="0"/>
        <v>111847.98</v>
      </c>
      <c r="K5" s="7">
        <f t="shared" si="0"/>
        <v>0</v>
      </c>
      <c r="L5" s="7">
        <f t="shared" si="0"/>
        <v>647.97</v>
      </c>
      <c r="M5" s="7">
        <f t="shared" si="0"/>
        <v>1271.12</v>
      </c>
      <c r="N5" s="7">
        <f t="shared" si="0"/>
        <v>500022.02</v>
      </c>
      <c r="O5" s="7" t="e">
        <f aca="true" t="shared" si="1" ref="O5:O10">#REF!+N5</f>
        <v>#REF!</v>
      </c>
    </row>
    <row r="6" spans="1:15" ht="37.5" customHeight="1" hidden="1">
      <c r="A6" s="8" t="s">
        <v>160</v>
      </c>
      <c r="B6" s="9"/>
      <c r="C6" s="7" t="e">
        <f>C7+C8+C9</f>
        <v>#REF!</v>
      </c>
      <c r="D6" s="7">
        <f>D7+D8+D9</f>
        <v>43349.6</v>
      </c>
      <c r="E6" s="7">
        <f aca="true" t="shared" si="2" ref="E6:N6">E7+E8+E9</f>
        <v>2900</v>
      </c>
      <c r="F6" s="7">
        <f t="shared" si="2"/>
        <v>468.81</v>
      </c>
      <c r="G6" s="7">
        <f t="shared" si="2"/>
        <v>922.93</v>
      </c>
      <c r="H6" s="7">
        <f t="shared" si="2"/>
        <v>419.7</v>
      </c>
      <c r="I6" s="7" t="e">
        <f t="shared" si="2"/>
        <v>#REF!</v>
      </c>
      <c r="J6" s="7">
        <f t="shared" si="2"/>
        <v>98426.72</v>
      </c>
      <c r="K6" s="7">
        <f t="shared" si="2"/>
        <v>0</v>
      </c>
      <c r="L6" s="7">
        <f t="shared" si="2"/>
        <v>645.34</v>
      </c>
      <c r="M6" s="7">
        <f t="shared" si="2"/>
        <v>1271.12</v>
      </c>
      <c r="N6" s="7">
        <f t="shared" si="2"/>
        <v>278224.02</v>
      </c>
      <c r="O6" s="7" t="e">
        <f t="shared" si="1"/>
        <v>#REF!</v>
      </c>
    </row>
    <row r="7" spans="1:15" s="1" customFormat="1" ht="37.5" customHeight="1" hidden="1">
      <c r="A7" s="168" t="s">
        <v>161</v>
      </c>
      <c r="B7" s="169"/>
      <c r="C7" s="10" t="e">
        <f>D7+E7+F7+G7+#REF!+#REF!+H7</f>
        <v>#REF!</v>
      </c>
      <c r="D7" s="11">
        <f>30427.46</f>
        <v>30427.46</v>
      </c>
      <c r="E7" s="10"/>
      <c r="F7" s="10">
        <v>42.91</v>
      </c>
      <c r="G7" s="10">
        <v>922.93</v>
      </c>
      <c r="H7" s="11">
        <v>419.05</v>
      </c>
      <c r="I7" s="10" t="e">
        <f>J7+K7+#REF!+#REF!+#REF!+L7+#REF!+#REF!+M7</f>
        <v>#REF!</v>
      </c>
      <c r="J7" s="11">
        <v>68883.69</v>
      </c>
      <c r="K7" s="10"/>
      <c r="L7" s="11">
        <v>645.34</v>
      </c>
      <c r="M7" s="11">
        <v>72.38</v>
      </c>
      <c r="N7" s="11">
        <v>-95056.55</v>
      </c>
      <c r="O7" s="10" t="e">
        <f t="shared" si="1"/>
        <v>#REF!</v>
      </c>
    </row>
    <row r="8" spans="1:15" s="1" customFormat="1" ht="37.5" customHeight="1" hidden="1">
      <c r="A8" s="164" t="s">
        <v>162</v>
      </c>
      <c r="B8" s="164"/>
      <c r="C8" s="10" t="e">
        <f>D8+E8+F8+G8+#REF!+#REF!+H8</f>
        <v>#REF!</v>
      </c>
      <c r="D8" s="11">
        <v>12857.41</v>
      </c>
      <c r="E8" s="10">
        <v>2900</v>
      </c>
      <c r="F8" s="10">
        <v>0.63</v>
      </c>
      <c r="G8" s="10"/>
      <c r="H8" s="10"/>
      <c r="I8" s="10" t="e">
        <f>J8+K8+#REF!+#REF!+#REF!+L8+#REF!+#REF!+M8</f>
        <v>#REF!</v>
      </c>
      <c r="J8" s="11">
        <v>29497.93</v>
      </c>
      <c r="K8" s="10"/>
      <c r="L8" s="10"/>
      <c r="M8" s="10"/>
      <c r="N8" s="11">
        <v>69411.3</v>
      </c>
      <c r="O8" s="10" t="e">
        <f t="shared" si="1"/>
        <v>#REF!</v>
      </c>
    </row>
    <row r="9" spans="1:15" s="1" customFormat="1" ht="37.5" customHeight="1" hidden="1">
      <c r="A9" s="164" t="s">
        <v>163</v>
      </c>
      <c r="B9" s="164"/>
      <c r="C9" s="10" t="e">
        <f>D9+E9+F9+G9+#REF!+#REF!+H9</f>
        <v>#REF!</v>
      </c>
      <c r="D9" s="11">
        <v>64.73</v>
      </c>
      <c r="E9" s="10"/>
      <c r="F9" s="11">
        <v>425.27</v>
      </c>
      <c r="G9" s="10"/>
      <c r="H9" s="10">
        <v>0.65</v>
      </c>
      <c r="I9" s="10" t="e">
        <f>J9+K9+#REF!+#REF!+#REF!+L9+#REF!+#REF!+M9</f>
        <v>#REF!</v>
      </c>
      <c r="J9" s="11">
        <v>45.1</v>
      </c>
      <c r="K9" s="10"/>
      <c r="L9" s="10"/>
      <c r="M9" s="10">
        <v>1198.74</v>
      </c>
      <c r="N9" s="11">
        <v>303869.27</v>
      </c>
      <c r="O9" s="10" t="e">
        <f t="shared" si="1"/>
        <v>#REF!</v>
      </c>
    </row>
    <row r="10" spans="1:15" s="1" customFormat="1" ht="37.5" customHeight="1" hidden="1">
      <c r="A10" s="159" t="s">
        <v>164</v>
      </c>
      <c r="B10" s="160"/>
      <c r="C10" s="10" t="e">
        <f>D10+E10+F10+G10+#REF!+#REF!+H10</f>
        <v>#REF!</v>
      </c>
      <c r="D10" s="11">
        <v>1352.26</v>
      </c>
      <c r="E10" s="11">
        <v>265.21</v>
      </c>
      <c r="F10" s="10">
        <v>0.2</v>
      </c>
      <c r="G10" s="11">
        <v>1</v>
      </c>
      <c r="H10" s="11">
        <v>5.74</v>
      </c>
      <c r="I10" s="10" t="e">
        <f>J10+K10+#REF!+#REF!+#REF!+L10+#REF!+#REF!+M10</f>
        <v>#REF!</v>
      </c>
      <c r="J10" s="11">
        <v>13421.26</v>
      </c>
      <c r="K10" s="10"/>
      <c r="L10" s="11">
        <v>2.63</v>
      </c>
      <c r="M10" s="11"/>
      <c r="N10" s="11">
        <v>221798</v>
      </c>
      <c r="O10" s="10" t="e">
        <f t="shared" si="1"/>
        <v>#REF!</v>
      </c>
    </row>
    <row r="11" spans="1:15" ht="69.75" customHeight="1">
      <c r="A11" s="245" t="s">
        <v>165</v>
      </c>
      <c r="B11" s="245"/>
      <c r="C11" s="7">
        <f aca="true" t="shared" si="3" ref="C11:C16">D11+E11+F11+G11+H11</f>
        <v>21047.059999999998</v>
      </c>
      <c r="D11" s="7">
        <f aca="true" t="shared" si="4" ref="D11:N11">D12+D13</f>
        <v>20863.53</v>
      </c>
      <c r="E11" s="7">
        <f t="shared" si="4"/>
        <v>0</v>
      </c>
      <c r="F11" s="7">
        <f t="shared" si="4"/>
        <v>174.35</v>
      </c>
      <c r="G11" s="7">
        <f t="shared" si="4"/>
        <v>4.8</v>
      </c>
      <c r="H11" s="7">
        <f t="shared" si="4"/>
        <v>4.38</v>
      </c>
      <c r="I11" s="7">
        <f aca="true" t="shared" si="5" ref="I11:I16">J11+K11+L11+M11</f>
        <v>22870.25</v>
      </c>
      <c r="J11" s="7">
        <f t="shared" si="4"/>
        <v>19217.93</v>
      </c>
      <c r="K11" s="7">
        <f t="shared" si="4"/>
        <v>0</v>
      </c>
      <c r="L11" s="7">
        <f t="shared" si="4"/>
        <v>0</v>
      </c>
      <c r="M11" s="7">
        <f t="shared" si="4"/>
        <v>3652.3199999999997</v>
      </c>
      <c r="N11" s="7">
        <f t="shared" si="4"/>
        <v>185039.19</v>
      </c>
      <c r="O11" s="7">
        <f aca="true" t="shared" si="6" ref="O11:O16">N11+C11-I11</f>
        <v>183216</v>
      </c>
    </row>
    <row r="12" spans="1:15" s="1" customFormat="1" ht="69.75" customHeight="1">
      <c r="A12" s="246" t="s">
        <v>32</v>
      </c>
      <c r="B12" s="246"/>
      <c r="C12" s="7">
        <f t="shared" si="3"/>
        <v>16995.989999999998</v>
      </c>
      <c r="D12" s="11">
        <v>16817.26</v>
      </c>
      <c r="E12" s="10"/>
      <c r="F12" s="11">
        <v>174.35</v>
      </c>
      <c r="G12" s="10"/>
      <c r="H12" s="11">
        <v>4.38</v>
      </c>
      <c r="I12" s="7">
        <f t="shared" si="5"/>
        <v>22816.64</v>
      </c>
      <c r="J12" s="11">
        <v>19164.46</v>
      </c>
      <c r="K12" s="10"/>
      <c r="L12" s="10"/>
      <c r="M12" s="10">
        <v>3652.18</v>
      </c>
      <c r="N12" s="11">
        <v>185039.19</v>
      </c>
      <c r="O12" s="7">
        <f t="shared" si="6"/>
        <v>179218.53999999998</v>
      </c>
    </row>
    <row r="13" spans="1:15" s="1" customFormat="1" ht="69.75" customHeight="1">
      <c r="A13" s="246" t="s">
        <v>33</v>
      </c>
      <c r="B13" s="246"/>
      <c r="C13" s="7">
        <f t="shared" si="3"/>
        <v>4051.07</v>
      </c>
      <c r="D13" s="11">
        <v>4046.27</v>
      </c>
      <c r="E13" s="10"/>
      <c r="F13" s="10"/>
      <c r="G13" s="11">
        <v>4.8</v>
      </c>
      <c r="H13" s="10"/>
      <c r="I13" s="7">
        <f t="shared" si="5"/>
        <v>53.61</v>
      </c>
      <c r="J13" s="10">
        <v>53.47</v>
      </c>
      <c r="K13" s="10"/>
      <c r="L13" s="10"/>
      <c r="M13" s="10">
        <v>0.14</v>
      </c>
      <c r="N13" s="10"/>
      <c r="O13" s="7">
        <f t="shared" si="6"/>
        <v>3997.46</v>
      </c>
    </row>
    <row r="14" spans="1:15" ht="69.75" customHeight="1">
      <c r="A14" s="245" t="s">
        <v>166</v>
      </c>
      <c r="B14" s="245"/>
      <c r="C14" s="7">
        <f t="shared" si="3"/>
        <v>9119.52</v>
      </c>
      <c r="D14" s="12">
        <v>8978.41</v>
      </c>
      <c r="E14" s="7"/>
      <c r="F14" s="12">
        <v>141.11</v>
      </c>
      <c r="G14" s="7"/>
      <c r="H14" s="7"/>
      <c r="I14" s="7">
        <f t="shared" si="5"/>
        <v>45469.58</v>
      </c>
      <c r="J14" s="12">
        <v>41821.58</v>
      </c>
      <c r="K14" s="7">
        <v>3648</v>
      </c>
      <c r="L14" s="7"/>
      <c r="M14" s="12"/>
      <c r="N14" s="12">
        <v>441122.91</v>
      </c>
      <c r="O14" s="7">
        <f t="shared" si="6"/>
        <v>404772.85</v>
      </c>
    </row>
    <row r="15" spans="1:15" ht="69.75" customHeight="1">
      <c r="A15" s="247" t="s">
        <v>167</v>
      </c>
      <c r="B15" s="248"/>
      <c r="C15" s="7">
        <f t="shared" si="3"/>
        <v>908.15</v>
      </c>
      <c r="D15" s="12">
        <v>876.28</v>
      </c>
      <c r="E15" s="7"/>
      <c r="F15" s="12">
        <v>31.47</v>
      </c>
      <c r="G15" s="7"/>
      <c r="H15" s="7">
        <v>0.4</v>
      </c>
      <c r="I15" s="7">
        <f t="shared" si="5"/>
        <v>2016.55</v>
      </c>
      <c r="J15" s="12">
        <v>2016.5</v>
      </c>
      <c r="K15" s="7"/>
      <c r="L15" s="7"/>
      <c r="M15" s="7">
        <v>0.05</v>
      </c>
      <c r="N15" s="12">
        <v>29607.18</v>
      </c>
      <c r="O15" s="7">
        <f t="shared" si="6"/>
        <v>28498.780000000002</v>
      </c>
    </row>
    <row r="16" spans="1:15" s="2" customFormat="1" ht="69.75" customHeight="1">
      <c r="A16" s="161" t="s">
        <v>39</v>
      </c>
      <c r="B16" s="162"/>
      <c r="C16" s="7">
        <f t="shared" si="3"/>
        <v>31074.729999999996</v>
      </c>
      <c r="D16" s="7">
        <f>D11+D14+D15</f>
        <v>30718.219999999998</v>
      </c>
      <c r="E16" s="7">
        <f aca="true" t="shared" si="7" ref="E16:N16">E11+E14+E15</f>
        <v>0</v>
      </c>
      <c r="F16" s="7">
        <f t="shared" si="7"/>
        <v>346.93000000000006</v>
      </c>
      <c r="G16" s="7">
        <f t="shared" si="7"/>
        <v>4.8</v>
      </c>
      <c r="H16" s="7">
        <f t="shared" si="7"/>
        <v>4.78</v>
      </c>
      <c r="I16" s="7">
        <f t="shared" si="5"/>
        <v>70356.38</v>
      </c>
      <c r="J16" s="7">
        <f t="shared" si="7"/>
        <v>63056.01</v>
      </c>
      <c r="K16" s="7">
        <f t="shared" si="7"/>
        <v>3648</v>
      </c>
      <c r="L16" s="7">
        <f t="shared" si="7"/>
        <v>0</v>
      </c>
      <c r="M16" s="7">
        <f t="shared" si="7"/>
        <v>3652.37</v>
      </c>
      <c r="N16" s="7">
        <f t="shared" si="7"/>
        <v>655769.28</v>
      </c>
      <c r="O16" s="7">
        <f t="shared" si="6"/>
        <v>616487.63</v>
      </c>
    </row>
  </sheetData>
  <sheetProtection/>
  <mergeCells count="17">
    <mergeCell ref="O3:O4"/>
    <mergeCell ref="A16:B16"/>
    <mergeCell ref="A1:O1"/>
    <mergeCell ref="A5:B5"/>
    <mergeCell ref="A7:B7"/>
    <mergeCell ref="A8:B8"/>
    <mergeCell ref="A9:B9"/>
    <mergeCell ref="A10:B10"/>
    <mergeCell ref="C3:C4"/>
    <mergeCell ref="I3:I4"/>
    <mergeCell ref="N3:N4"/>
    <mergeCell ref="A3:B4"/>
    <mergeCell ref="A11:B11"/>
    <mergeCell ref="A12:B12"/>
    <mergeCell ref="A13:B13"/>
    <mergeCell ref="A14:B14"/>
    <mergeCell ref="A15:B15"/>
  </mergeCells>
  <printOptions/>
  <pageMargins left="0.71" right="0.71" top="0.75" bottom="0.75" header="0.31" footer="0.31"/>
  <pageSetup fitToHeight="1" fitToWidth="1"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1:T50"/>
  <sheetViews>
    <sheetView view="pageBreakPreview" zoomScale="60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Y3" sqref="Y3:Y4"/>
    </sheetView>
  </sheetViews>
  <sheetFormatPr defaultColWidth="8.75390625" defaultRowHeight="14.25"/>
  <cols>
    <col min="1" max="1" width="32.50390625" style="115" customWidth="1"/>
    <col min="2" max="2" width="24.25390625" style="115" customWidth="1"/>
    <col min="3" max="3" width="14.875" style="115" customWidth="1"/>
    <col min="4" max="4" width="17.125" style="115" customWidth="1"/>
    <col min="5" max="5" width="11.375" style="115" customWidth="1"/>
    <col min="6" max="6" width="13.125" style="115" customWidth="1"/>
    <col min="7" max="7" width="11.375" style="115" customWidth="1"/>
    <col min="8" max="8" width="9.75390625" style="115" customWidth="1"/>
    <col min="9" max="9" width="13.125" style="115" customWidth="1"/>
    <col min="10" max="11" width="14.875" style="115" customWidth="1"/>
    <col min="12" max="12" width="6.75390625" style="115" customWidth="1"/>
    <col min="13" max="13" width="8.25390625" style="115" customWidth="1"/>
    <col min="14" max="14" width="15.125" style="115" customWidth="1"/>
    <col min="15" max="15" width="12.875" style="115" customWidth="1"/>
    <col min="16" max="16" width="17.25390625" style="115" customWidth="1"/>
    <col min="17" max="17" width="14.875" style="115" customWidth="1"/>
    <col min="18" max="18" width="14.75390625" style="115" customWidth="1"/>
    <col min="19" max="20" width="13.125" style="115" customWidth="1"/>
    <col min="21" max="21" width="25.75390625" style="115" customWidth="1"/>
    <col min="22" max="32" width="9.00390625" style="115" bestFit="1" customWidth="1"/>
    <col min="33" max="16384" width="8.75390625" style="115" customWidth="1"/>
  </cols>
  <sheetData>
    <row r="1" spans="1:20" ht="46.5">
      <c r="A1" s="177" t="s">
        <v>42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</row>
    <row r="2" spans="1:20" ht="18.75">
      <c r="A2" s="116"/>
      <c r="B2" s="117"/>
      <c r="T2" s="115" t="s">
        <v>43</v>
      </c>
    </row>
    <row r="3" spans="1:20" s="112" customFormat="1" ht="47.25" customHeight="1">
      <c r="A3" s="172" t="s">
        <v>2</v>
      </c>
      <c r="B3" s="172" t="s">
        <v>44</v>
      </c>
      <c r="C3" s="172" t="s">
        <v>45</v>
      </c>
      <c r="D3" s="178"/>
      <c r="E3" s="179"/>
      <c r="F3" s="179"/>
      <c r="G3" s="179"/>
      <c r="H3" s="179"/>
      <c r="I3" s="180"/>
      <c r="J3" s="181" t="s">
        <v>46</v>
      </c>
      <c r="K3" s="179"/>
      <c r="L3" s="179"/>
      <c r="M3" s="179"/>
      <c r="N3" s="179"/>
      <c r="O3" s="179"/>
      <c r="P3" s="180"/>
      <c r="Q3" s="172" t="s">
        <v>47</v>
      </c>
      <c r="R3" s="172" t="s">
        <v>48</v>
      </c>
      <c r="S3" s="172" t="s">
        <v>7</v>
      </c>
      <c r="T3" s="172" t="s">
        <v>8</v>
      </c>
    </row>
    <row r="4" spans="1:20" s="112" customFormat="1" ht="91.5" customHeight="1">
      <c r="A4" s="173"/>
      <c r="B4" s="173"/>
      <c r="C4" s="173"/>
      <c r="D4" s="119" t="s">
        <v>9</v>
      </c>
      <c r="E4" s="119" t="s">
        <v>49</v>
      </c>
      <c r="F4" s="119" t="s">
        <v>50</v>
      </c>
      <c r="G4" s="119" t="s">
        <v>15</v>
      </c>
      <c r="H4" s="119" t="s">
        <v>12</v>
      </c>
      <c r="I4" s="119" t="s">
        <v>13</v>
      </c>
      <c r="J4" s="182"/>
      <c r="K4" s="118" t="s">
        <v>51</v>
      </c>
      <c r="L4" s="119" t="s">
        <v>52</v>
      </c>
      <c r="M4" s="119" t="s">
        <v>53</v>
      </c>
      <c r="N4" s="119" t="s">
        <v>25</v>
      </c>
      <c r="O4" s="119" t="s">
        <v>22</v>
      </c>
      <c r="P4" s="119" t="s">
        <v>24</v>
      </c>
      <c r="Q4" s="173"/>
      <c r="R4" s="173"/>
      <c r="S4" s="173"/>
      <c r="T4" s="173"/>
    </row>
    <row r="5" spans="1:20" s="112" customFormat="1" ht="22.5">
      <c r="A5" s="174" t="s">
        <v>54</v>
      </c>
      <c r="B5" s="120" t="s">
        <v>55</v>
      </c>
      <c r="C5" s="121">
        <v>727849</v>
      </c>
      <c r="D5" s="121">
        <v>365068</v>
      </c>
      <c r="E5" s="121">
        <v>10097</v>
      </c>
      <c r="F5" s="121">
        <v>28601</v>
      </c>
      <c r="G5" s="121">
        <v>3741</v>
      </c>
      <c r="H5" s="121">
        <v>9592</v>
      </c>
      <c r="I5" s="121">
        <v>310750</v>
      </c>
      <c r="J5" s="121">
        <v>775989</v>
      </c>
      <c r="K5" s="121">
        <v>749095</v>
      </c>
      <c r="L5" s="121"/>
      <c r="M5" s="121"/>
      <c r="N5" s="121"/>
      <c r="O5" s="121">
        <v>5328</v>
      </c>
      <c r="P5" s="121">
        <v>21566</v>
      </c>
      <c r="Q5" s="121">
        <v>-387491</v>
      </c>
      <c r="R5" s="121">
        <v>-48140</v>
      </c>
      <c r="S5" s="121">
        <v>79966</v>
      </c>
      <c r="T5" s="121">
        <v>31826</v>
      </c>
    </row>
    <row r="6" spans="1:20" s="113" customFormat="1" ht="22.5">
      <c r="A6" s="175"/>
      <c r="B6" s="120" t="s">
        <v>56</v>
      </c>
      <c r="C6" s="121">
        <v>689789</v>
      </c>
      <c r="D6" s="121">
        <v>339491</v>
      </c>
      <c r="E6" s="121">
        <v>3049</v>
      </c>
      <c r="F6" s="121">
        <v>34778</v>
      </c>
      <c r="G6" s="121">
        <v>3871</v>
      </c>
      <c r="H6" s="121">
        <v>9421</v>
      </c>
      <c r="I6" s="121">
        <v>299179</v>
      </c>
      <c r="J6" s="121">
        <v>716446</v>
      </c>
      <c r="K6" s="121">
        <v>700396</v>
      </c>
      <c r="L6" s="121"/>
      <c r="M6" s="121"/>
      <c r="N6" s="121"/>
      <c r="O6" s="121">
        <v>4898</v>
      </c>
      <c r="P6" s="121">
        <v>11152</v>
      </c>
      <c r="Q6" s="121">
        <v>-360614</v>
      </c>
      <c r="R6" s="121">
        <v>-26657</v>
      </c>
      <c r="S6" s="121">
        <v>79966</v>
      </c>
      <c r="T6" s="121">
        <v>53309</v>
      </c>
    </row>
    <row r="7" spans="1:20" s="114" customFormat="1" ht="22.5">
      <c r="A7" s="176"/>
      <c r="B7" s="122" t="s">
        <v>57</v>
      </c>
      <c r="C7" s="123">
        <v>0.9477089341333161</v>
      </c>
      <c r="D7" s="123">
        <v>0.9299390798426594</v>
      </c>
      <c r="E7" s="124"/>
      <c r="F7" s="124"/>
      <c r="G7" s="124"/>
      <c r="H7" s="124"/>
      <c r="I7" s="124"/>
      <c r="J7" s="123">
        <v>0.9232682422044642</v>
      </c>
      <c r="K7" s="123">
        <v>0.9349895540619013</v>
      </c>
      <c r="L7" s="124"/>
      <c r="M7" s="124"/>
      <c r="N7" s="124"/>
      <c r="O7" s="124"/>
      <c r="P7" s="124"/>
      <c r="Q7" s="124"/>
      <c r="R7" s="124"/>
      <c r="S7" s="124"/>
      <c r="T7" s="136"/>
    </row>
    <row r="8" spans="1:20" ht="22.5">
      <c r="A8" s="174" t="s">
        <v>58</v>
      </c>
      <c r="B8" s="120" t="s">
        <v>55</v>
      </c>
      <c r="C8" s="121">
        <v>598328</v>
      </c>
      <c r="D8" s="121">
        <v>344246</v>
      </c>
      <c r="E8" s="121">
        <v>9927</v>
      </c>
      <c r="F8" s="121">
        <v>10000</v>
      </c>
      <c r="G8" s="121">
        <v>3738</v>
      </c>
      <c r="H8" s="121">
        <v>9561</v>
      </c>
      <c r="I8" s="121">
        <v>220856</v>
      </c>
      <c r="J8" s="121">
        <v>640427</v>
      </c>
      <c r="K8" s="125">
        <v>615122</v>
      </c>
      <c r="L8" s="125"/>
      <c r="M8" s="125"/>
      <c r="N8" s="125"/>
      <c r="O8" s="125">
        <v>5026</v>
      </c>
      <c r="P8" s="125">
        <v>20279</v>
      </c>
      <c r="Q8" s="121">
        <v>-272955</v>
      </c>
      <c r="R8" s="121">
        <v>-42099</v>
      </c>
      <c r="S8" s="121">
        <v>4953</v>
      </c>
      <c r="T8" s="121">
        <v>-37146</v>
      </c>
    </row>
    <row r="9" spans="1:20" s="113" customFormat="1" ht="22.5">
      <c r="A9" s="175"/>
      <c r="B9" s="120" t="s">
        <v>56</v>
      </c>
      <c r="C9" s="121">
        <v>635532</v>
      </c>
      <c r="D9" s="121">
        <v>320114</v>
      </c>
      <c r="E9" s="121">
        <v>2973</v>
      </c>
      <c r="F9" s="121"/>
      <c r="G9" s="121">
        <v>3850</v>
      </c>
      <c r="H9" s="121">
        <v>9416</v>
      </c>
      <c r="I9" s="121">
        <v>299179</v>
      </c>
      <c r="J9" s="121">
        <v>589625</v>
      </c>
      <c r="K9" s="121">
        <v>574488</v>
      </c>
      <c r="L9" s="121"/>
      <c r="M9" s="121"/>
      <c r="N9" s="121"/>
      <c r="O9" s="121">
        <v>4658</v>
      </c>
      <c r="P9" s="121">
        <v>10479</v>
      </c>
      <c r="Q9" s="121">
        <v>-253272</v>
      </c>
      <c r="R9" s="121">
        <v>45907</v>
      </c>
      <c r="S9" s="121">
        <v>4953</v>
      </c>
      <c r="T9" s="121">
        <v>50860</v>
      </c>
    </row>
    <row r="10" spans="1:20" s="114" customFormat="1" ht="22.5">
      <c r="A10" s="176"/>
      <c r="B10" s="122" t="s">
        <v>57</v>
      </c>
      <c r="C10" s="123">
        <v>1.0621799414368038</v>
      </c>
      <c r="D10" s="123">
        <v>0.929898967598752</v>
      </c>
      <c r="E10" s="124"/>
      <c r="F10" s="124"/>
      <c r="G10" s="124"/>
      <c r="H10" s="124"/>
      <c r="I10" s="124"/>
      <c r="J10" s="123">
        <v>0.9206747997820204</v>
      </c>
      <c r="K10" s="123">
        <v>0.9339415595605425</v>
      </c>
      <c r="L10" s="124"/>
      <c r="M10" s="124"/>
      <c r="N10" s="124"/>
      <c r="O10" s="124"/>
      <c r="P10" s="124"/>
      <c r="Q10" s="124"/>
      <c r="R10" s="124"/>
      <c r="S10" s="124"/>
      <c r="T10" s="136"/>
    </row>
    <row r="11" spans="1:20" ht="22.5">
      <c r="A11" s="174" t="s">
        <v>59</v>
      </c>
      <c r="B11" s="120" t="s">
        <v>55</v>
      </c>
      <c r="C11" s="121">
        <v>129521</v>
      </c>
      <c r="D11" s="125">
        <v>20822</v>
      </c>
      <c r="E11" s="126">
        <v>170</v>
      </c>
      <c r="F11" s="125">
        <v>18601</v>
      </c>
      <c r="G11" s="125">
        <v>3</v>
      </c>
      <c r="H11" s="125">
        <v>31</v>
      </c>
      <c r="I11" s="125">
        <v>89894</v>
      </c>
      <c r="J11" s="121">
        <v>135562</v>
      </c>
      <c r="K11" s="125">
        <v>133973</v>
      </c>
      <c r="L11" s="125"/>
      <c r="M11" s="125"/>
      <c r="N11" s="125"/>
      <c r="O11" s="125">
        <v>302</v>
      </c>
      <c r="P11" s="125">
        <v>1287</v>
      </c>
      <c r="Q11" s="121">
        <v>-114536</v>
      </c>
      <c r="R11" s="121">
        <v>-6041</v>
      </c>
      <c r="S11" s="121">
        <v>75013</v>
      </c>
      <c r="T11" s="121">
        <v>68972</v>
      </c>
    </row>
    <row r="12" spans="1:20" s="113" customFormat="1" ht="22.5">
      <c r="A12" s="175"/>
      <c r="B12" s="120" t="s">
        <v>56</v>
      </c>
      <c r="C12" s="121">
        <v>54257</v>
      </c>
      <c r="D12" s="121">
        <v>19377</v>
      </c>
      <c r="E12" s="121">
        <v>76</v>
      </c>
      <c r="F12" s="121">
        <v>34778</v>
      </c>
      <c r="G12" s="121">
        <v>21</v>
      </c>
      <c r="H12" s="121">
        <v>5</v>
      </c>
      <c r="I12" s="121">
        <v>0</v>
      </c>
      <c r="J12" s="121">
        <v>126821</v>
      </c>
      <c r="K12" s="121">
        <v>125908</v>
      </c>
      <c r="L12" s="121"/>
      <c r="M12" s="121"/>
      <c r="N12" s="121"/>
      <c r="O12" s="121">
        <v>240</v>
      </c>
      <c r="P12" s="121">
        <v>673</v>
      </c>
      <c r="Q12" s="121">
        <v>-107342</v>
      </c>
      <c r="R12" s="121">
        <v>-72564</v>
      </c>
      <c r="S12" s="121">
        <v>75013</v>
      </c>
      <c r="T12" s="121">
        <v>2449</v>
      </c>
    </row>
    <row r="13" spans="1:20" s="114" customFormat="1" ht="22.5">
      <c r="A13" s="176"/>
      <c r="B13" s="122" t="s">
        <v>57</v>
      </c>
      <c r="C13" s="123">
        <v>0.4189050424255526</v>
      </c>
      <c r="D13" s="123">
        <v>0.9306022476227067</v>
      </c>
      <c r="E13" s="124"/>
      <c r="F13" s="124"/>
      <c r="G13" s="124"/>
      <c r="H13" s="124"/>
      <c r="I13" s="124"/>
      <c r="J13" s="123">
        <v>0.9355202785441348</v>
      </c>
      <c r="K13" s="123">
        <v>0.9398013032476693</v>
      </c>
      <c r="L13" s="124"/>
      <c r="M13" s="124"/>
      <c r="N13" s="124"/>
      <c r="O13" s="124"/>
      <c r="P13" s="124"/>
      <c r="Q13" s="124"/>
      <c r="R13" s="124"/>
      <c r="S13" s="124"/>
      <c r="T13" s="136"/>
    </row>
    <row r="14" spans="1:20" ht="22.5">
      <c r="A14" s="174" t="s">
        <v>60</v>
      </c>
      <c r="B14" s="120" t="s">
        <v>55</v>
      </c>
      <c r="C14" s="121">
        <v>17230</v>
      </c>
      <c r="D14" s="127">
        <v>12250</v>
      </c>
      <c r="E14" s="128">
        <v>4806</v>
      </c>
      <c r="F14" s="125"/>
      <c r="G14" s="129">
        <v>48</v>
      </c>
      <c r="H14" s="125">
        <v>26</v>
      </c>
      <c r="I14" s="129">
        <v>100</v>
      </c>
      <c r="J14" s="121">
        <v>9172</v>
      </c>
      <c r="K14" s="125">
        <v>4229</v>
      </c>
      <c r="L14" s="125"/>
      <c r="M14" s="125"/>
      <c r="N14" s="125">
        <v>4536</v>
      </c>
      <c r="O14" s="125"/>
      <c r="P14" s="132">
        <v>407</v>
      </c>
      <c r="Q14" s="121"/>
      <c r="R14" s="121">
        <v>8058</v>
      </c>
      <c r="S14" s="121">
        <v>109477</v>
      </c>
      <c r="T14" s="121">
        <v>117535</v>
      </c>
    </row>
    <row r="15" spans="1:20" s="113" customFormat="1" ht="22.5">
      <c r="A15" s="175"/>
      <c r="B15" s="120" t="s">
        <v>56</v>
      </c>
      <c r="C15" s="121">
        <v>13529</v>
      </c>
      <c r="D15" s="130">
        <v>9074</v>
      </c>
      <c r="E15" s="130">
        <v>4418</v>
      </c>
      <c r="F15" s="121"/>
      <c r="G15" s="130">
        <v>26</v>
      </c>
      <c r="H15" s="121">
        <v>11</v>
      </c>
      <c r="I15" s="130">
        <v>0</v>
      </c>
      <c r="J15" s="121">
        <v>4291</v>
      </c>
      <c r="K15" s="121">
        <v>3565</v>
      </c>
      <c r="L15" s="121"/>
      <c r="M15" s="121"/>
      <c r="N15" s="121">
        <v>726</v>
      </c>
      <c r="O15" s="121">
        <v>0</v>
      </c>
      <c r="P15" s="133">
        <v>0</v>
      </c>
      <c r="Q15" s="121"/>
      <c r="R15" s="121">
        <v>9238</v>
      </c>
      <c r="S15" s="121">
        <v>109477</v>
      </c>
      <c r="T15" s="121">
        <v>118715</v>
      </c>
    </row>
    <row r="16" spans="1:20" s="114" customFormat="1" ht="22.5">
      <c r="A16" s="176"/>
      <c r="B16" s="122" t="s">
        <v>57</v>
      </c>
      <c r="C16" s="123">
        <v>0.7852002321532211</v>
      </c>
      <c r="D16" s="123">
        <v>0.740734693877551</v>
      </c>
      <c r="E16" s="124"/>
      <c r="F16" s="124"/>
      <c r="G16" s="124"/>
      <c r="H16" s="124"/>
      <c r="I16" s="124"/>
      <c r="J16" s="123">
        <v>0.4678368948975142</v>
      </c>
      <c r="K16" s="123">
        <v>0.8429888862615276</v>
      </c>
      <c r="L16" s="124"/>
      <c r="M16" s="124"/>
      <c r="N16" s="124"/>
      <c r="O16" s="124"/>
      <c r="P16" s="124"/>
      <c r="Q16" s="124"/>
      <c r="R16" s="124"/>
      <c r="S16" s="124"/>
      <c r="T16" s="136"/>
    </row>
    <row r="17" spans="1:20" ht="22.5">
      <c r="A17" s="174" t="s">
        <v>61</v>
      </c>
      <c r="B17" s="120" t="s">
        <v>55</v>
      </c>
      <c r="C17" s="121">
        <v>201121</v>
      </c>
      <c r="D17" s="121">
        <v>193639</v>
      </c>
      <c r="E17" s="121">
        <v>5917</v>
      </c>
      <c r="F17" s="121">
        <v>1449</v>
      </c>
      <c r="G17" s="121">
        <v>26</v>
      </c>
      <c r="H17" s="121">
        <v>90</v>
      </c>
      <c r="I17" s="121">
        <v>0</v>
      </c>
      <c r="J17" s="121">
        <v>201041</v>
      </c>
      <c r="K17" s="121">
        <v>191017</v>
      </c>
      <c r="L17" s="121"/>
      <c r="M17" s="134"/>
      <c r="N17" s="121">
        <v>10024</v>
      </c>
      <c r="O17" s="134"/>
      <c r="P17" s="121"/>
      <c r="Q17" s="121"/>
      <c r="R17" s="121">
        <v>80</v>
      </c>
      <c r="S17" s="121">
        <v>144970</v>
      </c>
      <c r="T17" s="121">
        <v>145050</v>
      </c>
    </row>
    <row r="18" spans="1:20" s="113" customFormat="1" ht="22.5">
      <c r="A18" s="175"/>
      <c r="B18" s="120" t="s">
        <v>56</v>
      </c>
      <c r="C18" s="121">
        <v>200581</v>
      </c>
      <c r="D18" s="130">
        <v>191793</v>
      </c>
      <c r="E18" s="130">
        <v>3462</v>
      </c>
      <c r="F18" s="121">
        <v>5188</v>
      </c>
      <c r="G18" s="130">
        <v>30</v>
      </c>
      <c r="H18" s="121">
        <v>108</v>
      </c>
      <c r="I18" s="130"/>
      <c r="J18" s="121">
        <v>169788</v>
      </c>
      <c r="K18" s="121">
        <v>160406</v>
      </c>
      <c r="L18" s="121"/>
      <c r="M18" s="121"/>
      <c r="N18" s="121">
        <v>9382</v>
      </c>
      <c r="O18" s="121"/>
      <c r="P18" s="133"/>
      <c r="Q18" s="121"/>
      <c r="R18" s="121">
        <v>30793</v>
      </c>
      <c r="S18" s="130">
        <v>144970</v>
      </c>
      <c r="T18" s="121">
        <v>175763</v>
      </c>
    </row>
    <row r="19" spans="1:20" s="114" customFormat="1" ht="22.5">
      <c r="A19" s="176"/>
      <c r="B19" s="122" t="s">
        <v>57</v>
      </c>
      <c r="C19" s="123">
        <v>0.997315049149517</v>
      </c>
      <c r="D19" s="123">
        <v>0.9904667964614566</v>
      </c>
      <c r="E19" s="124"/>
      <c r="F19" s="124"/>
      <c r="G19" s="124"/>
      <c r="H19" s="124"/>
      <c r="I19" s="124"/>
      <c r="J19" s="123">
        <v>0.8445441477111634</v>
      </c>
      <c r="K19" s="123">
        <v>0.8397472476271746</v>
      </c>
      <c r="L19" s="124"/>
      <c r="M19" s="124"/>
      <c r="N19" s="124"/>
      <c r="O19" s="124"/>
      <c r="P19" s="124"/>
      <c r="Q19" s="124"/>
      <c r="R19" s="124"/>
      <c r="S19" s="124"/>
      <c r="T19" s="136"/>
    </row>
    <row r="20" spans="1:20" ht="22.5">
      <c r="A20" s="174" t="s">
        <v>62</v>
      </c>
      <c r="B20" s="120" t="s">
        <v>55</v>
      </c>
      <c r="C20" s="121">
        <v>128016</v>
      </c>
      <c r="D20" s="127">
        <v>120624</v>
      </c>
      <c r="E20" s="128">
        <v>5917</v>
      </c>
      <c r="F20" s="125">
        <v>1449</v>
      </c>
      <c r="G20" s="129">
        <v>26</v>
      </c>
      <c r="H20" s="121"/>
      <c r="I20" s="130"/>
      <c r="J20" s="121">
        <v>127936</v>
      </c>
      <c r="K20" s="125">
        <v>117912</v>
      </c>
      <c r="L20" s="125"/>
      <c r="M20" s="125"/>
      <c r="N20" s="125">
        <v>10024</v>
      </c>
      <c r="O20" s="134"/>
      <c r="P20" s="121"/>
      <c r="Q20" s="121"/>
      <c r="R20" s="121">
        <v>80</v>
      </c>
      <c r="S20" s="121">
        <v>144970</v>
      </c>
      <c r="T20" s="121">
        <v>145050</v>
      </c>
    </row>
    <row r="21" spans="1:20" s="113" customFormat="1" ht="22.5">
      <c r="A21" s="175"/>
      <c r="B21" s="120" t="s">
        <v>56</v>
      </c>
      <c r="C21" s="121">
        <v>139490</v>
      </c>
      <c r="D21" s="130">
        <v>130814</v>
      </c>
      <c r="E21" s="130">
        <v>3462</v>
      </c>
      <c r="F21" s="121">
        <v>5188</v>
      </c>
      <c r="G21" s="130">
        <v>26</v>
      </c>
      <c r="H21" s="121"/>
      <c r="I21" s="130"/>
      <c r="J21" s="121">
        <v>108713</v>
      </c>
      <c r="K21" s="121">
        <v>99331</v>
      </c>
      <c r="L21" s="121"/>
      <c r="M21" s="121"/>
      <c r="N21" s="121">
        <v>9382</v>
      </c>
      <c r="O21" s="121"/>
      <c r="P21" s="133"/>
      <c r="Q21" s="121"/>
      <c r="R21" s="121">
        <v>30777</v>
      </c>
      <c r="S21" s="121">
        <v>144970</v>
      </c>
      <c r="T21" s="121">
        <v>175747</v>
      </c>
    </row>
    <row r="22" spans="1:20" s="114" customFormat="1" ht="22.5">
      <c r="A22" s="176"/>
      <c r="B22" s="122" t="s">
        <v>57</v>
      </c>
      <c r="C22" s="123">
        <v>1.0896294213223348</v>
      </c>
      <c r="D22" s="123">
        <v>1.0844773842684705</v>
      </c>
      <c r="E22" s="124"/>
      <c r="F22" s="124"/>
      <c r="G22" s="124"/>
      <c r="H22" s="124"/>
      <c r="I22" s="124"/>
      <c r="J22" s="123">
        <v>0.8497451850925463</v>
      </c>
      <c r="K22" s="123">
        <v>0.8424163783160323</v>
      </c>
      <c r="L22" s="124"/>
      <c r="M22" s="124"/>
      <c r="N22" s="124"/>
      <c r="O22" s="124"/>
      <c r="P22" s="124"/>
      <c r="Q22" s="124"/>
      <c r="R22" s="124"/>
      <c r="S22" s="124"/>
      <c r="T22" s="136"/>
    </row>
    <row r="23" spans="1:20" ht="22.5">
      <c r="A23" s="174" t="s">
        <v>63</v>
      </c>
      <c r="B23" s="120" t="s">
        <v>55</v>
      </c>
      <c r="C23" s="121">
        <v>73105</v>
      </c>
      <c r="D23" s="127">
        <v>73015</v>
      </c>
      <c r="E23" s="130"/>
      <c r="F23" s="121"/>
      <c r="G23" s="130"/>
      <c r="H23" s="121">
        <v>90</v>
      </c>
      <c r="I23" s="130"/>
      <c r="J23" s="121">
        <v>73105</v>
      </c>
      <c r="K23" s="121">
        <v>73105</v>
      </c>
      <c r="L23" s="121"/>
      <c r="M23" s="134"/>
      <c r="N23" s="121"/>
      <c r="O23" s="134"/>
      <c r="P23" s="121"/>
      <c r="Q23" s="121"/>
      <c r="R23" s="121">
        <v>0</v>
      </c>
      <c r="S23" s="121">
        <v>0</v>
      </c>
      <c r="T23" s="121">
        <v>0</v>
      </c>
    </row>
    <row r="24" spans="1:20" s="113" customFormat="1" ht="22.5">
      <c r="A24" s="175"/>
      <c r="B24" s="120" t="s">
        <v>56</v>
      </c>
      <c r="C24" s="121">
        <v>61091</v>
      </c>
      <c r="D24" s="130">
        <v>60979</v>
      </c>
      <c r="E24" s="130"/>
      <c r="F24" s="121"/>
      <c r="G24" s="130">
        <v>4</v>
      </c>
      <c r="H24" s="121">
        <v>108</v>
      </c>
      <c r="I24" s="130"/>
      <c r="J24" s="121">
        <v>61075</v>
      </c>
      <c r="K24" s="121">
        <v>61075</v>
      </c>
      <c r="L24" s="121"/>
      <c r="M24" s="121"/>
      <c r="N24" s="121"/>
      <c r="O24" s="121"/>
      <c r="P24" s="133"/>
      <c r="Q24" s="121"/>
      <c r="R24" s="121">
        <v>16</v>
      </c>
      <c r="S24" s="130">
        <v>0</v>
      </c>
      <c r="T24" s="121">
        <v>16</v>
      </c>
    </row>
    <row r="25" spans="1:20" s="114" customFormat="1" ht="22.5">
      <c r="A25" s="176"/>
      <c r="B25" s="122" t="s">
        <v>57</v>
      </c>
      <c r="C25" s="123">
        <v>0.8356610354968881</v>
      </c>
      <c r="D25" s="123">
        <v>0.8351571594877765</v>
      </c>
      <c r="E25" s="124"/>
      <c r="F25" s="124"/>
      <c r="G25" s="124"/>
      <c r="H25" s="124"/>
      <c r="I25" s="124"/>
      <c r="J25" s="123">
        <v>0.8354421722180425</v>
      </c>
      <c r="K25" s="123">
        <v>0.8354421722180425</v>
      </c>
      <c r="L25" s="124"/>
      <c r="M25" s="124"/>
      <c r="N25" s="124"/>
      <c r="O25" s="124"/>
      <c r="P25" s="124"/>
      <c r="Q25" s="124"/>
      <c r="R25" s="124"/>
      <c r="S25" s="124"/>
      <c r="T25" s="136"/>
    </row>
    <row r="26" spans="1:20" ht="22.5">
      <c r="A26" s="174" t="s">
        <v>64</v>
      </c>
      <c r="B26" s="120" t="s">
        <v>55</v>
      </c>
      <c r="C26" s="121">
        <v>7408</v>
      </c>
      <c r="D26" s="127">
        <v>5919</v>
      </c>
      <c r="E26" s="128">
        <v>1284</v>
      </c>
      <c r="F26" s="121"/>
      <c r="G26" s="130">
        <v>5</v>
      </c>
      <c r="H26" s="121"/>
      <c r="I26" s="130">
        <v>200</v>
      </c>
      <c r="J26" s="121">
        <v>6183</v>
      </c>
      <c r="K26" s="121">
        <v>5554</v>
      </c>
      <c r="L26" s="121">
        <v>52</v>
      </c>
      <c r="M26" s="121">
        <v>290</v>
      </c>
      <c r="N26" s="121"/>
      <c r="O26" s="121"/>
      <c r="P26" s="133">
        <v>287</v>
      </c>
      <c r="Q26" s="121"/>
      <c r="R26" s="121">
        <v>1225</v>
      </c>
      <c r="S26" s="121">
        <v>31856</v>
      </c>
      <c r="T26" s="121">
        <v>33081</v>
      </c>
    </row>
    <row r="27" spans="1:20" s="113" customFormat="1" ht="22.5">
      <c r="A27" s="175"/>
      <c r="B27" s="120" t="s">
        <v>56</v>
      </c>
      <c r="C27" s="121">
        <v>10174</v>
      </c>
      <c r="D27" s="130">
        <v>9408</v>
      </c>
      <c r="E27" s="130">
        <v>758</v>
      </c>
      <c r="F27" s="121"/>
      <c r="G27" s="130">
        <v>8</v>
      </c>
      <c r="H27" s="121"/>
      <c r="I27" s="130">
        <v>0</v>
      </c>
      <c r="J27" s="121">
        <v>4117</v>
      </c>
      <c r="K27" s="121">
        <v>3811</v>
      </c>
      <c r="L27" s="121"/>
      <c r="M27" s="121">
        <v>1</v>
      </c>
      <c r="N27" s="121"/>
      <c r="O27" s="121"/>
      <c r="P27" s="133">
        <v>305</v>
      </c>
      <c r="Q27" s="121"/>
      <c r="R27" s="121">
        <v>6057</v>
      </c>
      <c r="S27" s="130">
        <v>31856</v>
      </c>
      <c r="T27" s="121">
        <v>37913</v>
      </c>
    </row>
    <row r="28" spans="1:20" s="114" customFormat="1" ht="22.5">
      <c r="A28" s="176"/>
      <c r="B28" s="122" t="s">
        <v>57</v>
      </c>
      <c r="C28" s="123">
        <v>1.3733801295896328</v>
      </c>
      <c r="D28" s="123">
        <v>1.589457678661936</v>
      </c>
      <c r="E28" s="124"/>
      <c r="F28" s="124"/>
      <c r="G28" s="124"/>
      <c r="H28" s="124"/>
      <c r="I28" s="124"/>
      <c r="J28" s="123">
        <v>0.665857997735727</v>
      </c>
      <c r="K28" s="123">
        <v>0.6861721281958949</v>
      </c>
      <c r="L28" s="124"/>
      <c r="M28" s="124"/>
      <c r="N28" s="124"/>
      <c r="O28" s="124"/>
      <c r="P28" s="124"/>
      <c r="Q28" s="124"/>
      <c r="R28" s="124"/>
      <c r="S28" s="124"/>
      <c r="T28" s="136"/>
    </row>
    <row r="29" spans="1:20" ht="22.5">
      <c r="A29" s="174" t="s">
        <v>65</v>
      </c>
      <c r="B29" s="120" t="s">
        <v>55</v>
      </c>
      <c r="C29" s="121">
        <v>12369</v>
      </c>
      <c r="D29" s="130">
        <v>11115</v>
      </c>
      <c r="E29" s="130">
        <v>1253</v>
      </c>
      <c r="F29" s="121"/>
      <c r="G29" s="130">
        <v>1</v>
      </c>
      <c r="H29" s="121"/>
      <c r="I29" s="130"/>
      <c r="J29" s="121">
        <v>23885</v>
      </c>
      <c r="K29" s="121">
        <v>23885</v>
      </c>
      <c r="L29" s="121"/>
      <c r="M29" s="121"/>
      <c r="N29" s="121"/>
      <c r="O29" s="121"/>
      <c r="P29" s="133"/>
      <c r="Q29" s="121"/>
      <c r="R29" s="121">
        <v>-11516</v>
      </c>
      <c r="S29" s="121">
        <v>39263</v>
      </c>
      <c r="T29" s="121">
        <v>27747</v>
      </c>
    </row>
    <row r="30" spans="1:20" s="113" customFormat="1" ht="22.5">
      <c r="A30" s="175"/>
      <c r="B30" s="120" t="s">
        <v>56</v>
      </c>
      <c r="C30" s="121">
        <v>10858</v>
      </c>
      <c r="D30" s="130">
        <v>9827</v>
      </c>
      <c r="E30" s="130">
        <v>1028</v>
      </c>
      <c r="F30" s="121"/>
      <c r="G30" s="130">
        <v>3</v>
      </c>
      <c r="H30" s="121"/>
      <c r="I30" s="130"/>
      <c r="J30" s="121">
        <v>7785</v>
      </c>
      <c r="K30" s="121">
        <v>7785</v>
      </c>
      <c r="L30" s="121"/>
      <c r="M30" s="121"/>
      <c r="N30" s="121"/>
      <c r="O30" s="121"/>
      <c r="P30" s="133"/>
      <c r="Q30" s="121"/>
      <c r="R30" s="121">
        <v>3073</v>
      </c>
      <c r="S30" s="130">
        <v>39263</v>
      </c>
      <c r="T30" s="121">
        <v>42336</v>
      </c>
    </row>
    <row r="31" spans="1:20" s="114" customFormat="1" ht="22.5">
      <c r="A31" s="176"/>
      <c r="B31" s="122" t="s">
        <v>57</v>
      </c>
      <c r="C31" s="123">
        <v>0.8778397606920527</v>
      </c>
      <c r="D31" s="123">
        <v>0.8841205578047683</v>
      </c>
      <c r="E31" s="124"/>
      <c r="F31" s="124"/>
      <c r="G31" s="124"/>
      <c r="H31" s="124"/>
      <c r="I31" s="124"/>
      <c r="J31" s="123">
        <v>0.3259367804061126</v>
      </c>
      <c r="K31" s="123">
        <v>0.3259367804061126</v>
      </c>
      <c r="L31" s="124"/>
      <c r="M31" s="124"/>
      <c r="N31" s="124"/>
      <c r="O31" s="124"/>
      <c r="P31" s="124"/>
      <c r="Q31" s="124"/>
      <c r="R31" s="124"/>
      <c r="S31" s="124"/>
      <c r="T31" s="136"/>
    </row>
    <row r="32" spans="1:20" ht="22.5">
      <c r="A32" s="174" t="s">
        <v>66</v>
      </c>
      <c r="B32" s="120" t="s">
        <v>55</v>
      </c>
      <c r="C32" s="121">
        <v>149619</v>
      </c>
      <c r="D32" s="130">
        <v>20352</v>
      </c>
      <c r="E32" s="130">
        <v>2720</v>
      </c>
      <c r="F32" s="121">
        <v>126542</v>
      </c>
      <c r="G32" s="130"/>
      <c r="H32" s="121">
        <v>5</v>
      </c>
      <c r="I32" s="121"/>
      <c r="J32" s="121">
        <v>124584</v>
      </c>
      <c r="K32" s="121">
        <v>123912</v>
      </c>
      <c r="L32" s="121"/>
      <c r="M32" s="121"/>
      <c r="N32" s="121">
        <v>617</v>
      </c>
      <c r="O32" s="121">
        <v>55</v>
      </c>
      <c r="P32" s="121"/>
      <c r="Q32" s="121"/>
      <c r="R32" s="121">
        <v>25035</v>
      </c>
      <c r="S32" s="121">
        <v>183399</v>
      </c>
      <c r="T32" s="121">
        <v>208434</v>
      </c>
    </row>
    <row r="33" spans="1:20" s="113" customFormat="1" ht="22.5">
      <c r="A33" s="175"/>
      <c r="B33" s="120" t="s">
        <v>56</v>
      </c>
      <c r="C33" s="121">
        <v>107385</v>
      </c>
      <c r="D33" s="130">
        <v>19974</v>
      </c>
      <c r="E33" s="130">
        <v>2164</v>
      </c>
      <c r="F33" s="121">
        <v>85237</v>
      </c>
      <c r="G33" s="130"/>
      <c r="H33" s="121">
        <v>10</v>
      </c>
      <c r="I33" s="130"/>
      <c r="J33" s="121">
        <v>113047</v>
      </c>
      <c r="K33" s="121">
        <v>112994</v>
      </c>
      <c r="L33" s="121"/>
      <c r="M33" s="121"/>
      <c r="N33" s="121"/>
      <c r="O33" s="121">
        <v>53</v>
      </c>
      <c r="P33" s="133"/>
      <c r="Q33" s="121"/>
      <c r="R33" s="121">
        <v>-5662</v>
      </c>
      <c r="S33" s="121">
        <v>183399</v>
      </c>
      <c r="T33" s="121">
        <v>177737</v>
      </c>
    </row>
    <row r="34" spans="1:20" s="114" customFormat="1" ht="22.5">
      <c r="A34" s="176"/>
      <c r="B34" s="122" t="s">
        <v>57</v>
      </c>
      <c r="C34" s="123">
        <v>0.717723016461813</v>
      </c>
      <c r="D34" s="123">
        <v>0.9814268867924528</v>
      </c>
      <c r="E34" s="124"/>
      <c r="F34" s="124"/>
      <c r="G34" s="124"/>
      <c r="H34" s="124"/>
      <c r="I34" s="124"/>
      <c r="J34" s="123">
        <v>0.907395813266551</v>
      </c>
      <c r="K34" s="123">
        <v>0.9118890825747304</v>
      </c>
      <c r="L34" s="124"/>
      <c r="M34" s="124"/>
      <c r="N34" s="124"/>
      <c r="O34" s="124"/>
      <c r="P34" s="124"/>
      <c r="Q34" s="124"/>
      <c r="R34" s="124"/>
      <c r="S34" s="124"/>
      <c r="T34" s="136"/>
    </row>
    <row r="35" spans="1:20" ht="22.5">
      <c r="A35" s="174" t="s">
        <v>67</v>
      </c>
      <c r="B35" s="120" t="s">
        <v>55</v>
      </c>
      <c r="C35" s="121">
        <v>408298</v>
      </c>
      <c r="D35" s="130">
        <v>102524</v>
      </c>
      <c r="E35" s="130">
        <v>6774</v>
      </c>
      <c r="F35" s="121">
        <v>299000</v>
      </c>
      <c r="G35" s="121"/>
      <c r="H35" s="121"/>
      <c r="I35" s="121"/>
      <c r="J35" s="121">
        <v>386103</v>
      </c>
      <c r="K35" s="121">
        <v>386103</v>
      </c>
      <c r="L35" s="121"/>
      <c r="M35" s="134"/>
      <c r="N35" s="121"/>
      <c r="O35" s="134"/>
      <c r="P35" s="121"/>
      <c r="Q35" s="121"/>
      <c r="R35" s="121">
        <v>22195</v>
      </c>
      <c r="S35" s="121">
        <v>308724</v>
      </c>
      <c r="T35" s="121">
        <v>330919</v>
      </c>
    </row>
    <row r="36" spans="1:20" s="113" customFormat="1" ht="22.5">
      <c r="A36" s="175"/>
      <c r="B36" s="120" t="s">
        <v>56</v>
      </c>
      <c r="C36" s="121">
        <v>383520</v>
      </c>
      <c r="D36" s="130">
        <v>71899</v>
      </c>
      <c r="E36" s="130">
        <v>6530</v>
      </c>
      <c r="F36" s="121">
        <v>305091</v>
      </c>
      <c r="G36" s="130"/>
      <c r="H36" s="121"/>
      <c r="I36" s="130"/>
      <c r="J36" s="121">
        <v>315126</v>
      </c>
      <c r="K36" s="121">
        <v>315126</v>
      </c>
      <c r="L36" s="121"/>
      <c r="M36" s="121"/>
      <c r="N36" s="121"/>
      <c r="O36" s="121"/>
      <c r="P36" s="133"/>
      <c r="Q36" s="121"/>
      <c r="R36" s="121">
        <v>68394</v>
      </c>
      <c r="S36" s="130">
        <v>308724</v>
      </c>
      <c r="T36" s="121">
        <v>377118</v>
      </c>
    </row>
    <row r="37" spans="1:20" s="114" customFormat="1" ht="22.5">
      <c r="A37" s="176"/>
      <c r="B37" s="122" t="s">
        <v>57</v>
      </c>
      <c r="C37" s="123">
        <v>0.9393139324708913</v>
      </c>
      <c r="D37" s="123">
        <v>0.7012894541765831</v>
      </c>
      <c r="E37" s="124"/>
      <c r="F37" s="124"/>
      <c r="G37" s="124"/>
      <c r="H37" s="124"/>
      <c r="I37" s="124"/>
      <c r="J37" s="123">
        <v>0.8161708145235856</v>
      </c>
      <c r="K37" s="123">
        <v>0.8161708145235856</v>
      </c>
      <c r="L37" s="124"/>
      <c r="M37" s="124"/>
      <c r="N37" s="124"/>
      <c r="O37" s="124"/>
      <c r="P37" s="124"/>
      <c r="Q37" s="124"/>
      <c r="R37" s="124"/>
      <c r="S37" s="124"/>
      <c r="T37" s="136"/>
    </row>
    <row r="38" spans="1:20" ht="22.5">
      <c r="A38" s="174" t="s">
        <v>68</v>
      </c>
      <c r="B38" s="120" t="s">
        <v>55</v>
      </c>
      <c r="C38" s="121">
        <v>238127</v>
      </c>
      <c r="D38" s="130">
        <v>221041</v>
      </c>
      <c r="E38" s="130">
        <v>120</v>
      </c>
      <c r="F38" s="121">
        <v>16966</v>
      </c>
      <c r="G38" s="121"/>
      <c r="H38" s="121"/>
      <c r="I38" s="121"/>
      <c r="J38" s="121">
        <v>222293</v>
      </c>
      <c r="K38" s="121">
        <v>222293</v>
      </c>
      <c r="L38" s="121"/>
      <c r="M38" s="134"/>
      <c r="N38" s="121"/>
      <c r="O38" s="134"/>
      <c r="P38" s="121"/>
      <c r="Q38" s="121"/>
      <c r="R38" s="121">
        <v>15834</v>
      </c>
      <c r="S38" s="121">
        <v>0</v>
      </c>
      <c r="T38" s="121">
        <v>15834</v>
      </c>
    </row>
    <row r="39" spans="1:20" s="113" customFormat="1" ht="22.5">
      <c r="A39" s="175"/>
      <c r="B39" s="120" t="s">
        <v>56</v>
      </c>
      <c r="C39" s="121">
        <v>0</v>
      </c>
      <c r="D39" s="130"/>
      <c r="E39" s="130"/>
      <c r="F39" s="121"/>
      <c r="G39" s="130"/>
      <c r="H39" s="121"/>
      <c r="I39" s="130"/>
      <c r="J39" s="121">
        <v>0</v>
      </c>
      <c r="K39" s="121"/>
      <c r="L39" s="121"/>
      <c r="M39" s="121"/>
      <c r="N39" s="121"/>
      <c r="O39" s="121"/>
      <c r="P39" s="133"/>
      <c r="Q39" s="121"/>
      <c r="R39" s="121">
        <v>0</v>
      </c>
      <c r="S39" s="130">
        <v>0</v>
      </c>
      <c r="T39" s="121">
        <v>0</v>
      </c>
    </row>
    <row r="40" spans="1:20" s="114" customFormat="1" ht="22.5">
      <c r="A40" s="176"/>
      <c r="B40" s="122" t="s">
        <v>57</v>
      </c>
      <c r="C40" s="123">
        <v>0</v>
      </c>
      <c r="D40" s="123">
        <v>0</v>
      </c>
      <c r="E40" s="124"/>
      <c r="F40" s="124"/>
      <c r="G40" s="124"/>
      <c r="H40" s="124"/>
      <c r="I40" s="124"/>
      <c r="J40" s="123">
        <v>0</v>
      </c>
      <c r="K40" s="123">
        <v>0</v>
      </c>
      <c r="L40" s="124"/>
      <c r="M40" s="124"/>
      <c r="N40" s="124"/>
      <c r="O40" s="124"/>
      <c r="P40" s="124"/>
      <c r="Q40" s="124"/>
      <c r="R40" s="124"/>
      <c r="S40" s="124"/>
      <c r="T40" s="136"/>
    </row>
    <row r="41" spans="1:20" ht="22.5">
      <c r="A41" s="174" t="s">
        <v>69</v>
      </c>
      <c r="B41" s="120" t="s">
        <v>55</v>
      </c>
      <c r="C41" s="121">
        <v>1762021</v>
      </c>
      <c r="D41" s="121">
        <v>931908</v>
      </c>
      <c r="E41" s="121">
        <v>32971</v>
      </c>
      <c r="F41" s="121">
        <v>472558</v>
      </c>
      <c r="G41" s="121">
        <v>3821</v>
      </c>
      <c r="H41" s="121">
        <v>9713</v>
      </c>
      <c r="I41" s="121">
        <v>311050</v>
      </c>
      <c r="J41" s="121">
        <v>1749250</v>
      </c>
      <c r="K41" s="121">
        <v>1706088</v>
      </c>
      <c r="L41" s="121">
        <v>52</v>
      </c>
      <c r="M41" s="121">
        <v>290</v>
      </c>
      <c r="N41" s="121">
        <v>15177</v>
      </c>
      <c r="O41" s="121">
        <v>5383</v>
      </c>
      <c r="P41" s="121">
        <v>22260</v>
      </c>
      <c r="Q41" s="121"/>
      <c r="R41" s="121">
        <v>12771</v>
      </c>
      <c r="S41" s="121">
        <v>897655</v>
      </c>
      <c r="T41" s="121">
        <v>910426</v>
      </c>
    </row>
    <row r="42" spans="1:20" s="113" customFormat="1" ht="22.5">
      <c r="A42" s="175"/>
      <c r="B42" s="120" t="s">
        <v>56</v>
      </c>
      <c r="C42" s="121">
        <v>1415836</v>
      </c>
      <c r="D42" s="121">
        <v>651466</v>
      </c>
      <c r="E42" s="121">
        <v>21409</v>
      </c>
      <c r="F42" s="121">
        <v>430294</v>
      </c>
      <c r="G42" s="121">
        <v>3938</v>
      </c>
      <c r="H42" s="121">
        <v>9550</v>
      </c>
      <c r="I42" s="121">
        <v>299179</v>
      </c>
      <c r="J42" s="121">
        <v>1330600</v>
      </c>
      <c r="K42" s="121">
        <v>1304083</v>
      </c>
      <c r="L42" s="121">
        <v>0</v>
      </c>
      <c r="M42" s="121">
        <v>1</v>
      </c>
      <c r="N42" s="121">
        <v>10108</v>
      </c>
      <c r="O42" s="121">
        <v>4951</v>
      </c>
      <c r="P42" s="121">
        <v>11457</v>
      </c>
      <c r="Q42" s="121"/>
      <c r="R42" s="121">
        <v>85236</v>
      </c>
      <c r="S42" s="130">
        <v>897655</v>
      </c>
      <c r="T42" s="121">
        <v>982891</v>
      </c>
    </row>
    <row r="43" spans="1:20" s="114" customFormat="1" ht="22.5">
      <c r="A43" s="176"/>
      <c r="B43" s="122" t="s">
        <v>57</v>
      </c>
      <c r="C43" s="123">
        <v>0.8035295833591086</v>
      </c>
      <c r="D43" s="123">
        <v>0.6990668606772342</v>
      </c>
      <c r="E43" s="124"/>
      <c r="F43" s="124"/>
      <c r="G43" s="124"/>
      <c r="H43" s="124"/>
      <c r="I43" s="124"/>
      <c r="J43" s="123">
        <v>0.7606688580820351</v>
      </c>
      <c r="K43" s="123">
        <v>0.7643703021180619</v>
      </c>
      <c r="L43" s="124"/>
      <c r="M43" s="124"/>
      <c r="N43" s="124"/>
      <c r="O43" s="124"/>
      <c r="P43" s="124"/>
      <c r="Q43" s="124"/>
      <c r="R43" s="124"/>
      <c r="S43" s="124"/>
      <c r="T43" s="136"/>
    </row>
    <row r="44" spans="1:20" ht="22.5">
      <c r="A44" s="174" t="s">
        <v>70</v>
      </c>
      <c r="B44" s="120" t="s">
        <v>55</v>
      </c>
      <c r="C44" s="121">
        <v>1632500</v>
      </c>
      <c r="D44" s="121">
        <v>911086</v>
      </c>
      <c r="E44" s="121">
        <v>32801</v>
      </c>
      <c r="F44" s="121">
        <v>453957</v>
      </c>
      <c r="G44" s="121">
        <v>3818</v>
      </c>
      <c r="H44" s="121">
        <v>9682</v>
      </c>
      <c r="I44" s="121">
        <v>221156</v>
      </c>
      <c r="J44" s="121">
        <v>1613688</v>
      </c>
      <c r="K44" s="121">
        <v>1572115</v>
      </c>
      <c r="L44" s="121">
        <v>52</v>
      </c>
      <c r="M44" s="121">
        <v>290</v>
      </c>
      <c r="N44" s="121">
        <v>15177</v>
      </c>
      <c r="O44" s="121">
        <v>5081</v>
      </c>
      <c r="P44" s="121">
        <v>20973</v>
      </c>
      <c r="Q44" s="121"/>
      <c r="R44" s="121">
        <v>18812</v>
      </c>
      <c r="S44" s="121">
        <v>822642</v>
      </c>
      <c r="T44" s="121">
        <v>841454</v>
      </c>
    </row>
    <row r="45" spans="1:20" s="113" customFormat="1" ht="22.5">
      <c r="A45" s="175"/>
      <c r="B45" s="120" t="s">
        <v>56</v>
      </c>
      <c r="C45" s="121">
        <v>1361579</v>
      </c>
      <c r="D45" s="121">
        <v>632089</v>
      </c>
      <c r="E45" s="121">
        <v>21333</v>
      </c>
      <c r="F45" s="121">
        <v>395516</v>
      </c>
      <c r="G45" s="121">
        <v>3917</v>
      </c>
      <c r="H45" s="121">
        <v>9545</v>
      </c>
      <c r="I45" s="121">
        <v>299179</v>
      </c>
      <c r="J45" s="121">
        <v>1203779</v>
      </c>
      <c r="K45" s="121">
        <v>1178175</v>
      </c>
      <c r="L45" s="121">
        <v>0</v>
      </c>
      <c r="M45" s="121">
        <v>1</v>
      </c>
      <c r="N45" s="121">
        <v>10108</v>
      </c>
      <c r="O45" s="121">
        <v>4711</v>
      </c>
      <c r="P45" s="121">
        <v>10784</v>
      </c>
      <c r="Q45" s="121"/>
      <c r="R45" s="121">
        <v>157800</v>
      </c>
      <c r="S45" s="130">
        <v>822642</v>
      </c>
      <c r="T45" s="121">
        <v>980442</v>
      </c>
    </row>
    <row r="46" spans="1:20" s="114" customFormat="1" ht="22.5">
      <c r="A46" s="176"/>
      <c r="B46" s="122" t="s">
        <v>57</v>
      </c>
      <c r="C46" s="123">
        <v>0.8340453292496172</v>
      </c>
      <c r="D46" s="123">
        <v>0.6937753406374371</v>
      </c>
      <c r="E46" s="124"/>
      <c r="F46" s="124"/>
      <c r="G46" s="124"/>
      <c r="H46" s="124"/>
      <c r="I46" s="124"/>
      <c r="J46" s="123">
        <v>0.7459800159634329</v>
      </c>
      <c r="K46" s="123">
        <v>0.7494203668306708</v>
      </c>
      <c r="L46" s="124"/>
      <c r="M46" s="124"/>
      <c r="N46" s="124"/>
      <c r="O46" s="124"/>
      <c r="P46" s="124"/>
      <c r="Q46" s="124"/>
      <c r="R46" s="124"/>
      <c r="S46" s="124"/>
      <c r="T46" s="136"/>
    </row>
    <row r="48" spans="3:20" ht="18.75">
      <c r="C48" s="131"/>
      <c r="J48" s="131"/>
      <c r="R48" s="131"/>
      <c r="T48" s="131"/>
    </row>
    <row r="49" spans="3:20" ht="18.75">
      <c r="C49" s="131"/>
      <c r="J49" s="131"/>
      <c r="O49" s="135"/>
      <c r="R49" s="131"/>
      <c r="T49" s="131"/>
    </row>
    <row r="50" spans="2:15" ht="18.75">
      <c r="B50" s="131"/>
      <c r="C50" s="131"/>
      <c r="J50" s="131"/>
      <c r="O50" s="135"/>
    </row>
  </sheetData>
  <sheetProtection/>
  <autoFilter ref="A4:U46"/>
  <mergeCells count="25">
    <mergeCell ref="A1:T1"/>
    <mergeCell ref="D3:I3"/>
    <mergeCell ref="K3:P3"/>
    <mergeCell ref="A3:A4"/>
    <mergeCell ref="A5:A7"/>
    <mergeCell ref="A8:A10"/>
    <mergeCell ref="B3:B4"/>
    <mergeCell ref="C3:C4"/>
    <mergeCell ref="J3:J4"/>
    <mergeCell ref="Q3:Q4"/>
    <mergeCell ref="A38:A40"/>
    <mergeCell ref="A41:A43"/>
    <mergeCell ref="A44:A46"/>
    <mergeCell ref="A11:A13"/>
    <mergeCell ref="A14:A16"/>
    <mergeCell ref="A17:A19"/>
    <mergeCell ref="A20:A22"/>
    <mergeCell ref="A23:A25"/>
    <mergeCell ref="A26:A28"/>
    <mergeCell ref="R3:R4"/>
    <mergeCell ref="S3:S4"/>
    <mergeCell ref="T3:T4"/>
    <mergeCell ref="A29:A31"/>
    <mergeCell ref="A32:A34"/>
    <mergeCell ref="A35:A37"/>
  </mergeCells>
  <printOptions horizontalCentered="1" verticalCentered="1"/>
  <pageMargins left="0.16" right="0.16" top="0.15" bottom="0.16" header="0.21" footer="0.16"/>
  <pageSetup fitToHeight="1" fitToWidth="1" horizontalDpi="600" verticalDpi="600" orientation="landscape" paperSize="8" scale="59" r:id="rId3"/>
  <rowBreaks count="1" manualBreakCount="1">
    <brk id="46" max="19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W19"/>
  <sheetViews>
    <sheetView showZeros="0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Y3" sqref="Y3:Y4"/>
    </sheetView>
  </sheetViews>
  <sheetFormatPr defaultColWidth="8.75390625" defaultRowHeight="14.25"/>
  <cols>
    <col min="1" max="1" width="18.75390625" style="89" customWidth="1"/>
    <col min="2" max="2" width="8.00390625" style="89" customWidth="1"/>
    <col min="3" max="3" width="9.00390625" style="89" customWidth="1"/>
    <col min="4" max="4" width="7.75390625" style="89" customWidth="1"/>
    <col min="5" max="5" width="6.625" style="89" customWidth="1"/>
    <col min="6" max="6" width="9.75390625" style="89" customWidth="1"/>
    <col min="7" max="7" width="9.75390625" style="89" hidden="1" customWidth="1"/>
    <col min="8" max="8" width="5.50390625" style="89" customWidth="1"/>
    <col min="9" max="10" width="9.00390625" style="89" customWidth="1"/>
    <col min="11" max="11" width="12.625" style="89" customWidth="1"/>
    <col min="12" max="12" width="5.625" style="89" hidden="1" customWidth="1"/>
    <col min="13" max="13" width="6.625" style="89" customWidth="1"/>
    <col min="14" max="14" width="9.00390625" style="89" customWidth="1"/>
    <col min="15" max="19" width="10.125" style="89" customWidth="1"/>
    <col min="20" max="20" width="13.875" style="89" hidden="1" customWidth="1"/>
    <col min="21" max="21" width="20.00390625" style="89" hidden="1" customWidth="1"/>
    <col min="22" max="22" width="15.00390625" style="89" hidden="1" customWidth="1"/>
    <col min="23" max="23" width="16.625" style="89" hidden="1" customWidth="1"/>
    <col min="24" max="24" width="15.00390625" style="89" customWidth="1"/>
    <col min="25" max="26" width="9.00390625" style="89" customWidth="1"/>
    <col min="27" max="27" width="8.75390625" style="89" customWidth="1"/>
    <col min="28" max="28" width="9.00390625" style="89" bestFit="1" customWidth="1"/>
    <col min="29" max="16384" width="8.75390625" style="89" customWidth="1"/>
  </cols>
  <sheetData>
    <row r="1" spans="1:20" s="87" customFormat="1" ht="57.75" customHeight="1">
      <c r="A1" s="186" t="s">
        <v>71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90"/>
    </row>
    <row r="2" spans="1:18" ht="30" customHeight="1">
      <c r="A2" s="187" t="s">
        <v>72</v>
      </c>
      <c r="B2" s="187"/>
      <c r="C2" s="187"/>
      <c r="D2" s="91"/>
      <c r="E2" s="91"/>
      <c r="F2" s="91"/>
      <c r="G2" s="91"/>
      <c r="H2" s="91"/>
      <c r="I2" s="91"/>
      <c r="J2" s="100"/>
      <c r="K2" s="91"/>
      <c r="L2" s="91"/>
      <c r="M2" s="91"/>
      <c r="N2" s="91"/>
      <c r="O2" s="100"/>
      <c r="P2" s="188" t="s">
        <v>73</v>
      </c>
      <c r="Q2" s="188"/>
      <c r="R2" s="188"/>
    </row>
    <row r="3" spans="1:20" ht="27" customHeight="1">
      <c r="A3" s="185" t="s">
        <v>74</v>
      </c>
      <c r="B3" s="192" t="s">
        <v>45</v>
      </c>
      <c r="C3" s="189"/>
      <c r="D3" s="189"/>
      <c r="E3" s="189"/>
      <c r="F3" s="189"/>
      <c r="G3" s="189"/>
      <c r="H3" s="189"/>
      <c r="I3" s="190"/>
      <c r="J3" s="192" t="s">
        <v>46</v>
      </c>
      <c r="K3" s="189"/>
      <c r="L3" s="189"/>
      <c r="M3" s="189"/>
      <c r="N3" s="190"/>
      <c r="O3" s="183" t="s">
        <v>75</v>
      </c>
      <c r="P3" s="183" t="s">
        <v>76</v>
      </c>
      <c r="Q3" s="185" t="s">
        <v>7</v>
      </c>
      <c r="R3" s="185" t="s">
        <v>8</v>
      </c>
      <c r="S3" s="183" t="s">
        <v>77</v>
      </c>
      <c r="T3" s="102"/>
    </row>
    <row r="4" spans="1:21" ht="50.25" customHeight="1">
      <c r="A4" s="184"/>
      <c r="B4" s="193"/>
      <c r="C4" s="92" t="s">
        <v>9</v>
      </c>
      <c r="D4" s="92" t="s">
        <v>50</v>
      </c>
      <c r="E4" s="93" t="s">
        <v>49</v>
      </c>
      <c r="F4" s="92" t="s">
        <v>13</v>
      </c>
      <c r="G4" s="93" t="s">
        <v>78</v>
      </c>
      <c r="H4" s="93" t="s">
        <v>12</v>
      </c>
      <c r="I4" s="93" t="s">
        <v>15</v>
      </c>
      <c r="J4" s="193"/>
      <c r="K4" s="92" t="s">
        <v>51</v>
      </c>
      <c r="L4" s="92" t="s">
        <v>79</v>
      </c>
      <c r="M4" s="93" t="s">
        <v>22</v>
      </c>
      <c r="N4" s="93" t="s">
        <v>25</v>
      </c>
      <c r="O4" s="194"/>
      <c r="P4" s="184"/>
      <c r="Q4" s="184"/>
      <c r="R4" s="184"/>
      <c r="S4" s="184"/>
      <c r="T4" s="103"/>
      <c r="U4" s="89" t="s">
        <v>80</v>
      </c>
    </row>
    <row r="5" spans="1:22" ht="30" customHeight="1">
      <c r="A5" s="94" t="s">
        <v>81</v>
      </c>
      <c r="B5" s="95"/>
      <c r="C5" s="95"/>
      <c r="D5" s="95"/>
      <c r="E5" s="95"/>
      <c r="F5" s="96"/>
      <c r="G5" s="95"/>
      <c r="H5" s="95"/>
      <c r="I5" s="95"/>
      <c r="J5" s="95"/>
      <c r="K5" s="95"/>
      <c r="L5" s="95"/>
      <c r="M5" s="95"/>
      <c r="N5" s="95"/>
      <c r="O5" s="95"/>
      <c r="P5" s="101"/>
      <c r="Q5" s="104"/>
      <c r="R5" s="101"/>
      <c r="S5" s="101"/>
      <c r="T5" s="105">
        <v>7699512.39</v>
      </c>
      <c r="U5" s="106">
        <v>82051.17</v>
      </c>
      <c r="V5" s="107">
        <v>-0.16999999999825377</v>
      </c>
    </row>
    <row r="6" spans="1:22" ht="30" customHeight="1">
      <c r="A6" s="94" t="s">
        <v>82</v>
      </c>
      <c r="B6" s="95"/>
      <c r="C6" s="95"/>
      <c r="D6" s="95"/>
      <c r="E6" s="95"/>
      <c r="F6" s="96"/>
      <c r="G6" s="95"/>
      <c r="H6" s="95"/>
      <c r="I6" s="95"/>
      <c r="J6" s="95"/>
      <c r="K6" s="95"/>
      <c r="L6" s="95"/>
      <c r="M6" s="95"/>
      <c r="N6" s="95"/>
      <c r="O6" s="95"/>
      <c r="P6" s="101"/>
      <c r="Q6" s="101"/>
      <c r="R6" s="101"/>
      <c r="S6" s="101"/>
      <c r="T6" s="108">
        <v>57340872.78</v>
      </c>
      <c r="U6" s="107">
        <v>-20613.35</v>
      </c>
      <c r="V6" s="107">
        <v>0.3499999999985448</v>
      </c>
    </row>
    <row r="7" spans="1:22" ht="30" customHeight="1">
      <c r="A7" s="94" t="s">
        <v>83</v>
      </c>
      <c r="B7" s="95"/>
      <c r="C7" s="95"/>
      <c r="D7" s="95"/>
      <c r="E7" s="95"/>
      <c r="F7" s="96"/>
      <c r="G7" s="95"/>
      <c r="H7" s="95"/>
      <c r="I7" s="95"/>
      <c r="J7" s="95"/>
      <c r="K7" s="95"/>
      <c r="L7" s="95"/>
      <c r="M7" s="95"/>
      <c r="N7" s="95"/>
      <c r="O7" s="95"/>
      <c r="P7" s="101"/>
      <c r="Q7" s="104"/>
      <c r="R7" s="101"/>
      <c r="S7" s="101"/>
      <c r="T7" s="108">
        <v>40246000.410000004</v>
      </c>
      <c r="U7" s="107">
        <v>-22442.22</v>
      </c>
      <c r="V7" s="107">
        <v>-2709.779999999999</v>
      </c>
    </row>
    <row r="8" spans="1:22" ht="30" customHeight="1">
      <c r="A8" s="94" t="s">
        <v>84</v>
      </c>
      <c r="B8" s="95"/>
      <c r="C8" s="95"/>
      <c r="D8" s="95"/>
      <c r="E8" s="95"/>
      <c r="F8" s="96"/>
      <c r="G8" s="95"/>
      <c r="H8" s="95"/>
      <c r="I8" s="95"/>
      <c r="J8" s="95"/>
      <c r="K8" s="95"/>
      <c r="L8" s="95"/>
      <c r="M8" s="95"/>
      <c r="N8" s="95"/>
      <c r="O8" s="95"/>
      <c r="P8" s="101"/>
      <c r="Q8" s="101"/>
      <c r="R8" s="101"/>
      <c r="S8" s="101"/>
      <c r="T8" s="108">
        <v>24079959.51</v>
      </c>
      <c r="U8" s="107">
        <v>-13567.01</v>
      </c>
      <c r="V8" s="107">
        <v>0.010000000000218279</v>
      </c>
    </row>
    <row r="9" spans="1:22" ht="30" customHeight="1">
      <c r="A9" s="94" t="s">
        <v>85</v>
      </c>
      <c r="B9" s="95"/>
      <c r="C9" s="95"/>
      <c r="D9" s="95"/>
      <c r="E9" s="95"/>
      <c r="F9" s="96"/>
      <c r="G9" s="95"/>
      <c r="H9" s="95"/>
      <c r="I9" s="95"/>
      <c r="J9" s="95"/>
      <c r="K9" s="95"/>
      <c r="L9" s="95"/>
      <c r="M9" s="95"/>
      <c r="N9" s="95"/>
      <c r="O9" s="95"/>
      <c r="P9" s="101"/>
      <c r="Q9" s="101"/>
      <c r="R9" s="101"/>
      <c r="S9" s="101"/>
      <c r="T9" s="108">
        <v>21344548.040000003</v>
      </c>
      <c r="U9" s="107">
        <v>-34238.29</v>
      </c>
      <c r="V9" s="107">
        <v>0.2900000000008731</v>
      </c>
    </row>
    <row r="10" spans="1:22" ht="30" customHeight="1">
      <c r="A10" s="94" t="s">
        <v>86</v>
      </c>
      <c r="B10" s="95"/>
      <c r="C10" s="95"/>
      <c r="D10" s="95"/>
      <c r="E10" s="95"/>
      <c r="F10" s="96"/>
      <c r="G10" s="95"/>
      <c r="H10" s="95"/>
      <c r="I10" s="95"/>
      <c r="J10" s="95"/>
      <c r="K10" s="95"/>
      <c r="L10" s="95"/>
      <c r="M10" s="95"/>
      <c r="N10" s="95"/>
      <c r="O10" s="95"/>
      <c r="P10" s="101"/>
      <c r="Q10" s="101"/>
      <c r="R10" s="101"/>
      <c r="S10" s="101"/>
      <c r="T10" s="108"/>
      <c r="U10" s="107"/>
      <c r="V10" s="107">
        <v>0</v>
      </c>
    </row>
    <row r="11" spans="1:23" ht="30" customHeight="1">
      <c r="A11" s="94" t="s">
        <v>87</v>
      </c>
      <c r="B11" s="95"/>
      <c r="C11" s="95"/>
      <c r="D11" s="95"/>
      <c r="E11" s="95"/>
      <c r="F11" s="96"/>
      <c r="G11" s="95"/>
      <c r="H11" s="95"/>
      <c r="I11" s="95"/>
      <c r="J11" s="95"/>
      <c r="K11" s="95"/>
      <c r="L11" s="95"/>
      <c r="M11" s="95"/>
      <c r="N11" s="95"/>
      <c r="O11" s="95"/>
      <c r="P11" s="101"/>
      <c r="Q11" s="101"/>
      <c r="R11" s="101"/>
      <c r="S11" s="101"/>
      <c r="T11" s="108">
        <v>1556081.49</v>
      </c>
      <c r="U11" s="107">
        <v>-1303.92</v>
      </c>
      <c r="V11" s="107">
        <v>-1.0799999999999272</v>
      </c>
      <c r="W11" s="109"/>
    </row>
    <row r="12" spans="1:22" ht="30" customHeight="1">
      <c r="A12" s="94" t="s">
        <v>88</v>
      </c>
      <c r="B12" s="95"/>
      <c r="C12" s="95"/>
      <c r="D12" s="95"/>
      <c r="E12" s="95"/>
      <c r="F12" s="96"/>
      <c r="G12" s="95"/>
      <c r="H12" s="95"/>
      <c r="I12" s="95"/>
      <c r="J12" s="95"/>
      <c r="K12" s="95"/>
      <c r="L12" s="95"/>
      <c r="M12" s="95"/>
      <c r="N12" s="95"/>
      <c r="O12" s="95"/>
      <c r="P12" s="101"/>
      <c r="Q12" s="101"/>
      <c r="R12" s="101"/>
      <c r="S12" s="101"/>
      <c r="T12" s="108">
        <v>13937511.879999999</v>
      </c>
      <c r="U12" s="107">
        <v>-4205.36</v>
      </c>
      <c r="V12" s="107">
        <v>0.3599999999996726</v>
      </c>
    </row>
    <row r="13" spans="1:22" ht="30" customHeight="1">
      <c r="A13" s="94" t="s">
        <v>89</v>
      </c>
      <c r="B13" s="95"/>
      <c r="C13" s="95"/>
      <c r="D13" s="95"/>
      <c r="E13" s="95"/>
      <c r="F13" s="96"/>
      <c r="G13" s="95"/>
      <c r="H13" s="95"/>
      <c r="I13" s="95"/>
      <c r="J13" s="95"/>
      <c r="K13" s="95"/>
      <c r="L13" s="95"/>
      <c r="M13" s="95"/>
      <c r="N13" s="95"/>
      <c r="O13" s="95"/>
      <c r="P13" s="101"/>
      <c r="Q13" s="101"/>
      <c r="R13" s="101"/>
      <c r="S13" s="101"/>
      <c r="T13" s="108">
        <v>10619826.26</v>
      </c>
      <c r="U13" s="107">
        <v>-710.25</v>
      </c>
      <c r="V13" s="107">
        <v>0.25</v>
      </c>
    </row>
    <row r="14" spans="1:22" ht="30" customHeight="1">
      <c r="A14" s="94" t="s">
        <v>90</v>
      </c>
      <c r="B14" s="95"/>
      <c r="C14" s="95"/>
      <c r="D14" s="95"/>
      <c r="E14" s="95"/>
      <c r="F14" s="96"/>
      <c r="G14" s="95"/>
      <c r="H14" s="95"/>
      <c r="I14" s="95"/>
      <c r="J14" s="95"/>
      <c r="K14" s="95"/>
      <c r="L14" s="95"/>
      <c r="M14" s="95"/>
      <c r="N14" s="95"/>
      <c r="O14" s="95"/>
      <c r="P14" s="101"/>
      <c r="Q14" s="101"/>
      <c r="R14" s="101"/>
      <c r="S14" s="101"/>
      <c r="T14" s="108">
        <v>22083674.64</v>
      </c>
      <c r="U14" s="107">
        <v>-7907.89</v>
      </c>
      <c r="V14" s="107">
        <v>-0.10999999999967258</v>
      </c>
    </row>
    <row r="15" spans="1:22" ht="30" customHeight="1" hidden="1">
      <c r="A15" s="94" t="s">
        <v>91</v>
      </c>
      <c r="B15" s="95"/>
      <c r="C15" s="95"/>
      <c r="D15" s="95"/>
      <c r="E15" s="95"/>
      <c r="F15" s="96"/>
      <c r="G15" s="95"/>
      <c r="H15" s="95"/>
      <c r="I15" s="95"/>
      <c r="J15" s="95"/>
      <c r="K15" s="95"/>
      <c r="L15" s="95"/>
      <c r="M15" s="95"/>
      <c r="N15" s="95"/>
      <c r="O15" s="95"/>
      <c r="P15" s="101"/>
      <c r="Q15" s="101"/>
      <c r="R15" s="101"/>
      <c r="S15" s="101"/>
      <c r="T15" s="108"/>
      <c r="U15" s="107"/>
      <c r="V15" s="107">
        <v>-9412</v>
      </c>
    </row>
    <row r="16" spans="1:22" ht="30" customHeight="1">
      <c r="A16" s="94" t="s">
        <v>91</v>
      </c>
      <c r="B16" s="95"/>
      <c r="C16" s="95"/>
      <c r="D16" s="95"/>
      <c r="E16" s="95"/>
      <c r="F16" s="96"/>
      <c r="G16" s="95"/>
      <c r="H16" s="95"/>
      <c r="I16" s="95"/>
      <c r="J16" s="95"/>
      <c r="K16" s="95"/>
      <c r="L16" s="95"/>
      <c r="M16" s="95"/>
      <c r="N16" s="95"/>
      <c r="O16" s="95"/>
      <c r="P16" s="101"/>
      <c r="Q16" s="101"/>
      <c r="R16" s="101"/>
      <c r="S16" s="101"/>
      <c r="T16" s="108">
        <v>14097.12</v>
      </c>
      <c r="U16" s="107">
        <v>2.98</v>
      </c>
      <c r="V16" s="107">
        <v>0.020000000000000018</v>
      </c>
    </row>
    <row r="17" spans="1:22" ht="30" customHeight="1">
      <c r="A17" s="94" t="s">
        <v>92</v>
      </c>
      <c r="B17" s="95"/>
      <c r="C17" s="95"/>
      <c r="D17" s="95"/>
      <c r="E17" s="95"/>
      <c r="F17" s="96"/>
      <c r="G17" s="95"/>
      <c r="H17" s="95"/>
      <c r="I17" s="95"/>
      <c r="J17" s="95"/>
      <c r="K17" s="95"/>
      <c r="L17" s="95"/>
      <c r="M17" s="95"/>
      <c r="N17" s="95"/>
      <c r="O17" s="95"/>
      <c r="P17" s="101"/>
      <c r="Q17" s="101"/>
      <c r="R17" s="101"/>
      <c r="S17" s="101"/>
      <c r="T17" s="108">
        <v>435065922.71</v>
      </c>
      <c r="U17" s="107">
        <v>28092.61</v>
      </c>
      <c r="V17" s="107">
        <v>0.3899999999994179</v>
      </c>
    </row>
    <row r="18" spans="1:23" s="88" customFormat="1" ht="30" customHeight="1">
      <c r="A18" s="97" t="s">
        <v>39</v>
      </c>
      <c r="B18" s="95"/>
      <c r="C18" s="98"/>
      <c r="D18" s="98"/>
      <c r="E18" s="98"/>
      <c r="F18" s="99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>
        <v>633988007.23</v>
      </c>
      <c r="U18" s="110">
        <v>5158.47</v>
      </c>
      <c r="V18" s="107">
        <v>-2709.47</v>
      </c>
      <c r="W18" s="88">
        <v>2697</v>
      </c>
    </row>
    <row r="19" spans="1:20" ht="38.25" customHeight="1">
      <c r="A19" s="191"/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11"/>
    </row>
  </sheetData>
  <sheetProtection/>
  <mergeCells count="14">
    <mergeCell ref="A19:S19"/>
    <mergeCell ref="A3:A4"/>
    <mergeCell ref="B3:B4"/>
    <mergeCell ref="J3:J4"/>
    <mergeCell ref="O3:O4"/>
    <mergeCell ref="P3:P4"/>
    <mergeCell ref="Q3:Q4"/>
    <mergeCell ref="R3:R4"/>
    <mergeCell ref="S3:S4"/>
    <mergeCell ref="A1:S1"/>
    <mergeCell ref="A2:C2"/>
    <mergeCell ref="P2:R2"/>
    <mergeCell ref="C3:I3"/>
    <mergeCell ref="K3:N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5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U16"/>
  <sheetViews>
    <sheetView showZeros="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Y3" sqref="Y3:Y4"/>
    </sheetView>
  </sheetViews>
  <sheetFormatPr defaultColWidth="8.75390625" defaultRowHeight="14.25"/>
  <cols>
    <col min="1" max="1" width="11.25390625" style="64" customWidth="1"/>
    <col min="2" max="2" width="10.625" style="64" customWidth="1"/>
    <col min="3" max="3" width="12.00390625" style="64" customWidth="1"/>
    <col min="4" max="4" width="11.50390625" style="64" customWidth="1"/>
    <col min="5" max="5" width="10.125" style="64" customWidth="1"/>
    <col min="6" max="6" width="9.125" style="64" hidden="1" customWidth="1"/>
    <col min="7" max="7" width="11.875" style="64" customWidth="1"/>
    <col min="8" max="8" width="11.625" style="64" customWidth="1"/>
    <col min="9" max="9" width="10.75390625" style="64" bestFit="1" customWidth="1"/>
    <col min="10" max="10" width="12.00390625" style="64" customWidth="1"/>
    <col min="11" max="11" width="9.125" style="64" hidden="1" customWidth="1"/>
    <col min="12" max="12" width="12.125" style="64" hidden="1" customWidth="1"/>
    <col min="13" max="13" width="12.625" style="64" customWidth="1"/>
    <col min="14" max="14" width="11.50390625" style="64" hidden="1" customWidth="1"/>
    <col min="15" max="15" width="11.50390625" style="64" customWidth="1"/>
    <col min="16" max="17" width="13.50390625" style="64" customWidth="1"/>
    <col min="18" max="18" width="13.25390625" style="64" hidden="1" customWidth="1"/>
    <col min="19" max="19" width="9.625" style="64" hidden="1" customWidth="1"/>
    <col min="20" max="20" width="16.125" style="64" hidden="1" customWidth="1"/>
    <col min="21" max="21" width="10.00390625" style="64" hidden="1" customWidth="1"/>
    <col min="22" max="22" width="8.75390625" style="64" hidden="1" customWidth="1"/>
    <col min="23" max="16384" width="8.75390625" style="64" customWidth="1"/>
  </cols>
  <sheetData>
    <row r="1" spans="1:20" s="61" customFormat="1" ht="44.25" customHeight="1">
      <c r="A1" s="196" t="s">
        <v>93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84"/>
      <c r="T1" s="84"/>
    </row>
    <row r="2" spans="1:18" ht="27" customHeight="1">
      <c r="A2" s="197" t="s">
        <v>72</v>
      </c>
      <c r="B2" s="197"/>
      <c r="C2" s="197"/>
      <c r="D2" s="75"/>
      <c r="E2" s="75"/>
      <c r="F2" s="75"/>
      <c r="G2" s="75"/>
      <c r="H2" s="75"/>
      <c r="I2" s="75"/>
      <c r="J2" s="80"/>
      <c r="K2" s="75"/>
      <c r="L2" s="75"/>
      <c r="M2" s="75"/>
      <c r="N2" s="75"/>
      <c r="O2" s="75"/>
      <c r="P2" s="75"/>
      <c r="Q2" s="198" t="s">
        <v>73</v>
      </c>
      <c r="R2" s="198"/>
    </row>
    <row r="3" spans="1:18" ht="24.75" customHeight="1">
      <c r="A3" s="200" t="s">
        <v>74</v>
      </c>
      <c r="B3" s="202" t="s">
        <v>45</v>
      </c>
      <c r="C3" s="199"/>
      <c r="D3" s="199"/>
      <c r="E3" s="199"/>
      <c r="F3" s="199"/>
      <c r="G3" s="199"/>
      <c r="H3" s="199"/>
      <c r="I3" s="202" t="s">
        <v>46</v>
      </c>
      <c r="J3" s="199"/>
      <c r="K3" s="199"/>
      <c r="L3" s="199"/>
      <c r="M3" s="199"/>
      <c r="N3" s="199"/>
      <c r="O3" s="76"/>
      <c r="P3" s="200" t="s">
        <v>94</v>
      </c>
      <c r="Q3" s="200" t="s">
        <v>7</v>
      </c>
      <c r="R3" s="195" t="s">
        <v>8</v>
      </c>
    </row>
    <row r="4" spans="1:20" ht="49.5" customHeight="1">
      <c r="A4" s="201"/>
      <c r="B4" s="201"/>
      <c r="C4" s="66" t="s">
        <v>9</v>
      </c>
      <c r="D4" s="66" t="s">
        <v>50</v>
      </c>
      <c r="E4" s="65" t="s">
        <v>49</v>
      </c>
      <c r="F4" s="65" t="s">
        <v>95</v>
      </c>
      <c r="G4" s="65" t="s">
        <v>12</v>
      </c>
      <c r="H4" s="65" t="s">
        <v>15</v>
      </c>
      <c r="I4" s="201"/>
      <c r="J4" s="66" t="s">
        <v>51</v>
      </c>
      <c r="K4" s="81" t="s">
        <v>79</v>
      </c>
      <c r="L4" s="65" t="s">
        <v>96</v>
      </c>
      <c r="M4" s="65" t="s">
        <v>22</v>
      </c>
      <c r="N4" s="65" t="s">
        <v>25</v>
      </c>
      <c r="O4" s="65" t="s">
        <v>25</v>
      </c>
      <c r="P4" s="201"/>
      <c r="Q4" s="201"/>
      <c r="R4" s="195"/>
      <c r="T4" s="64" t="s">
        <v>97</v>
      </c>
    </row>
    <row r="5" spans="1:21" ht="24.75" customHeight="1">
      <c r="A5" s="26" t="s">
        <v>81</v>
      </c>
      <c r="B5" s="77"/>
      <c r="C5" s="78"/>
      <c r="D5" s="78"/>
      <c r="E5" s="78"/>
      <c r="F5" s="78"/>
      <c r="G5" s="78"/>
      <c r="H5" s="78"/>
      <c r="I5" s="78"/>
      <c r="J5" s="78"/>
      <c r="K5" s="82"/>
      <c r="L5" s="78"/>
      <c r="M5" s="78"/>
      <c r="N5" s="78"/>
      <c r="O5" s="78"/>
      <c r="P5" s="77"/>
      <c r="Q5" s="77"/>
      <c r="R5" s="77">
        <v>48898</v>
      </c>
      <c r="T5" s="85">
        <v>48897.87</v>
      </c>
      <c r="U5" s="85">
        <v>0.12999999999738066</v>
      </c>
    </row>
    <row r="6" spans="1:21" ht="24.75" customHeight="1">
      <c r="A6" s="26" t="s">
        <v>82</v>
      </c>
      <c r="B6" s="77"/>
      <c r="C6" s="78"/>
      <c r="D6" s="78"/>
      <c r="E6" s="78"/>
      <c r="F6" s="78"/>
      <c r="G6" s="78"/>
      <c r="H6" s="78"/>
      <c r="I6" s="78"/>
      <c r="J6" s="78"/>
      <c r="K6" s="82"/>
      <c r="L6" s="78"/>
      <c r="M6" s="78"/>
      <c r="N6" s="78"/>
      <c r="O6" s="78"/>
      <c r="P6" s="77"/>
      <c r="Q6" s="77"/>
      <c r="R6" s="77">
        <v>22494</v>
      </c>
      <c r="T6" s="86">
        <v>22493.92</v>
      </c>
      <c r="U6" s="85">
        <v>0.08000000000174623</v>
      </c>
    </row>
    <row r="7" spans="1:21" ht="24.75" customHeight="1">
      <c r="A7" s="26" t="s">
        <v>83</v>
      </c>
      <c r="B7" s="77"/>
      <c r="C7" s="78"/>
      <c r="D7" s="78"/>
      <c r="E7" s="78"/>
      <c r="F7" s="78"/>
      <c r="G7" s="78"/>
      <c r="H7" s="78"/>
      <c r="I7" s="78"/>
      <c r="J7" s="78"/>
      <c r="K7" s="82"/>
      <c r="L7" s="78"/>
      <c r="M7" s="78"/>
      <c r="N7" s="78"/>
      <c r="O7" s="78"/>
      <c r="P7" s="77"/>
      <c r="Q7" s="77"/>
      <c r="R7" s="77">
        <v>32826</v>
      </c>
      <c r="T7" s="86">
        <v>32825.7</v>
      </c>
      <c r="U7" s="85">
        <v>0.3000000000029104</v>
      </c>
    </row>
    <row r="8" spans="1:21" ht="24.75" customHeight="1">
      <c r="A8" s="26" t="s">
        <v>84</v>
      </c>
      <c r="B8" s="77"/>
      <c r="C8" s="78"/>
      <c r="D8" s="78"/>
      <c r="E8" s="78"/>
      <c r="F8" s="78"/>
      <c r="G8" s="78"/>
      <c r="H8" s="78"/>
      <c r="I8" s="78"/>
      <c r="J8" s="78"/>
      <c r="K8" s="82"/>
      <c r="L8" s="78"/>
      <c r="M8" s="78"/>
      <c r="N8" s="78"/>
      <c r="O8" s="78"/>
      <c r="P8" s="77"/>
      <c r="Q8" s="77"/>
      <c r="R8" s="77">
        <v>27788</v>
      </c>
      <c r="T8" s="86">
        <v>27788.83</v>
      </c>
      <c r="U8" s="85">
        <v>-0.8300000000017462</v>
      </c>
    </row>
    <row r="9" spans="1:21" ht="24.75" customHeight="1">
      <c r="A9" s="26" t="s">
        <v>85</v>
      </c>
      <c r="B9" s="77"/>
      <c r="C9" s="78"/>
      <c r="D9" s="78"/>
      <c r="E9" s="78"/>
      <c r="F9" s="78"/>
      <c r="G9" s="78"/>
      <c r="H9" s="78"/>
      <c r="I9" s="78"/>
      <c r="J9" s="78"/>
      <c r="K9" s="82"/>
      <c r="L9" s="78"/>
      <c r="M9" s="78"/>
      <c r="N9" s="78"/>
      <c r="O9" s="78"/>
      <c r="P9" s="77"/>
      <c r="Q9" s="77"/>
      <c r="R9" s="77">
        <v>30595</v>
      </c>
      <c r="T9" s="86">
        <v>30595.8</v>
      </c>
      <c r="U9" s="85">
        <v>-0.7999999999992724</v>
      </c>
    </row>
    <row r="10" spans="1:21" ht="24.75" customHeight="1">
      <c r="A10" s="26" t="s">
        <v>86</v>
      </c>
      <c r="B10" s="77"/>
      <c r="C10" s="78"/>
      <c r="D10" s="78"/>
      <c r="E10" s="78"/>
      <c r="F10" s="78"/>
      <c r="G10" s="78"/>
      <c r="H10" s="78"/>
      <c r="I10" s="78"/>
      <c r="J10" s="78"/>
      <c r="K10" s="82"/>
      <c r="L10" s="78"/>
      <c r="M10" s="78"/>
      <c r="N10" s="78"/>
      <c r="O10" s="78"/>
      <c r="P10" s="77"/>
      <c r="Q10" s="77"/>
      <c r="R10" s="77">
        <v>28493</v>
      </c>
      <c r="T10" s="86">
        <v>28492.69</v>
      </c>
      <c r="U10" s="85">
        <v>0.3100000000013097</v>
      </c>
    </row>
    <row r="11" spans="1:21" ht="24.75" customHeight="1">
      <c r="A11" s="26" t="s">
        <v>87</v>
      </c>
      <c r="B11" s="77"/>
      <c r="C11" s="78"/>
      <c r="D11" s="78"/>
      <c r="E11" s="78"/>
      <c r="F11" s="78"/>
      <c r="G11" s="78"/>
      <c r="H11" s="78"/>
      <c r="I11" s="78"/>
      <c r="J11" s="78"/>
      <c r="K11" s="82"/>
      <c r="L11" s="78"/>
      <c r="M11" s="78"/>
      <c r="N11" s="78"/>
      <c r="O11" s="78"/>
      <c r="P11" s="77"/>
      <c r="Q11" s="77"/>
      <c r="R11" s="77">
        <v>39866</v>
      </c>
      <c r="T11" s="86">
        <v>39864.52</v>
      </c>
      <c r="U11" s="85">
        <v>1.4800000000032014</v>
      </c>
    </row>
    <row r="12" spans="1:21" ht="24.75" customHeight="1">
      <c r="A12" s="26" t="s">
        <v>88</v>
      </c>
      <c r="B12" s="77"/>
      <c r="C12" s="78"/>
      <c r="D12" s="78"/>
      <c r="E12" s="78"/>
      <c r="F12" s="78"/>
      <c r="G12" s="78"/>
      <c r="H12" s="78"/>
      <c r="I12" s="78"/>
      <c r="J12" s="78"/>
      <c r="K12" s="82"/>
      <c r="L12" s="78"/>
      <c r="M12" s="78"/>
      <c r="N12" s="78"/>
      <c r="O12" s="78"/>
      <c r="P12" s="77"/>
      <c r="Q12" s="77"/>
      <c r="R12" s="77">
        <v>25473</v>
      </c>
      <c r="T12" s="86">
        <v>25472.5</v>
      </c>
      <c r="U12" s="85">
        <v>0.5</v>
      </c>
    </row>
    <row r="13" spans="1:21" ht="24.75" customHeight="1">
      <c r="A13" s="26" t="s">
        <v>89</v>
      </c>
      <c r="B13" s="77"/>
      <c r="C13" s="78"/>
      <c r="D13" s="78"/>
      <c r="E13" s="78"/>
      <c r="F13" s="78"/>
      <c r="G13" s="78"/>
      <c r="H13" s="78"/>
      <c r="I13" s="78"/>
      <c r="J13" s="78"/>
      <c r="K13" s="82"/>
      <c r="L13" s="78"/>
      <c r="M13" s="78"/>
      <c r="N13" s="78"/>
      <c r="O13" s="78"/>
      <c r="P13" s="77"/>
      <c r="Q13" s="77"/>
      <c r="R13" s="77">
        <v>17097</v>
      </c>
      <c r="T13" s="86">
        <v>17097.36</v>
      </c>
      <c r="U13" s="85">
        <v>-0.3600000000005821</v>
      </c>
    </row>
    <row r="14" spans="1:21" ht="24.75" customHeight="1">
      <c r="A14" s="26" t="s">
        <v>90</v>
      </c>
      <c r="B14" s="77"/>
      <c r="C14" s="78"/>
      <c r="D14" s="78"/>
      <c r="E14" s="78"/>
      <c r="F14" s="78"/>
      <c r="G14" s="78"/>
      <c r="H14" s="78"/>
      <c r="I14" s="78"/>
      <c r="J14" s="78"/>
      <c r="K14" s="82"/>
      <c r="L14" s="78"/>
      <c r="M14" s="78"/>
      <c r="N14" s="78"/>
      <c r="O14" s="78"/>
      <c r="P14" s="77"/>
      <c r="Q14" s="77"/>
      <c r="R14" s="77">
        <v>15451</v>
      </c>
      <c r="T14" s="86">
        <v>15451.64</v>
      </c>
      <c r="U14" s="85">
        <v>-0.6399999999994179</v>
      </c>
    </row>
    <row r="15" spans="1:21" ht="24.75" customHeight="1">
      <c r="A15" s="26" t="s">
        <v>91</v>
      </c>
      <c r="B15" s="77"/>
      <c r="C15" s="78"/>
      <c r="D15" s="78"/>
      <c r="E15" s="78"/>
      <c r="F15" s="78"/>
      <c r="G15" s="78"/>
      <c r="H15" s="78"/>
      <c r="I15" s="78"/>
      <c r="J15" s="78"/>
      <c r="K15" s="82"/>
      <c r="L15" s="78"/>
      <c r="M15" s="78"/>
      <c r="N15" s="78"/>
      <c r="O15" s="78"/>
      <c r="P15" s="77"/>
      <c r="Q15" s="77"/>
      <c r="R15" s="77">
        <v>13525</v>
      </c>
      <c r="T15" s="86">
        <v>13524.33</v>
      </c>
      <c r="U15" s="85">
        <v>0.6700000000000728</v>
      </c>
    </row>
    <row r="16" spans="1:21" ht="24.75" customHeight="1">
      <c r="A16" s="48" t="s">
        <v>39</v>
      </c>
      <c r="B16" s="79"/>
      <c r="C16" s="79"/>
      <c r="D16" s="79"/>
      <c r="E16" s="79"/>
      <c r="F16" s="79"/>
      <c r="G16" s="79"/>
      <c r="H16" s="79"/>
      <c r="I16" s="79"/>
      <c r="J16" s="79"/>
      <c r="K16" s="83"/>
      <c r="L16" s="79"/>
      <c r="M16" s="79"/>
      <c r="N16" s="79"/>
      <c r="O16" s="79"/>
      <c r="P16" s="79"/>
      <c r="Q16" s="79"/>
      <c r="R16" s="79">
        <v>302506</v>
      </c>
      <c r="T16" s="86">
        <v>302505.15</v>
      </c>
      <c r="U16" s="85">
        <v>0.8499999999767169</v>
      </c>
    </row>
  </sheetData>
  <sheetProtection/>
  <mergeCells count="11">
    <mergeCell ref="Q3:Q4"/>
    <mergeCell ref="R3:R4"/>
    <mergeCell ref="A1:R1"/>
    <mergeCell ref="A2:C2"/>
    <mergeCell ref="Q2:R2"/>
    <mergeCell ref="C3:H3"/>
    <mergeCell ref="J3:N3"/>
    <mergeCell ref="A3:A4"/>
    <mergeCell ref="B3:B4"/>
    <mergeCell ref="I3:I4"/>
    <mergeCell ref="P3:P4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U16"/>
  <sheetViews>
    <sheetView zoomScalePageLayoutView="0" workbookViewId="0" topLeftCell="A1">
      <selection activeCell="Y3" sqref="Y3:Y4"/>
    </sheetView>
  </sheetViews>
  <sheetFormatPr defaultColWidth="8.75390625" defaultRowHeight="14.25"/>
  <cols>
    <col min="1" max="1" width="11.25390625" style="64" customWidth="1"/>
    <col min="2" max="2" width="10.625" style="64" customWidth="1"/>
    <col min="3" max="3" width="12.00390625" style="64" customWidth="1"/>
    <col min="4" max="4" width="11.50390625" style="64" customWidth="1"/>
    <col min="5" max="5" width="10.125" style="64" customWidth="1"/>
    <col min="6" max="6" width="9.125" style="64" hidden="1" customWidth="1"/>
    <col min="7" max="7" width="11.875" style="64" customWidth="1"/>
    <col min="8" max="8" width="11.625" style="64" customWidth="1"/>
    <col min="9" max="9" width="10.75390625" style="64" bestFit="1" customWidth="1"/>
    <col min="10" max="10" width="12.00390625" style="64" customWidth="1"/>
    <col min="11" max="11" width="9.125" style="64" hidden="1" customWidth="1"/>
    <col min="12" max="12" width="12.125" style="64" hidden="1" customWidth="1"/>
    <col min="13" max="13" width="12.625" style="64" customWidth="1"/>
    <col min="14" max="14" width="11.50390625" style="64" hidden="1" customWidth="1"/>
    <col min="15" max="15" width="11.50390625" style="64" customWidth="1"/>
    <col min="16" max="17" width="13.50390625" style="64" customWidth="1"/>
    <col min="18" max="18" width="13.25390625" style="64" hidden="1" customWidth="1"/>
    <col min="19" max="19" width="9.625" style="64" hidden="1" customWidth="1"/>
    <col min="20" max="20" width="16.125" style="64" hidden="1" customWidth="1"/>
    <col min="21" max="21" width="10.00390625" style="64" hidden="1" customWidth="1"/>
    <col min="22" max="22" width="8.75390625" style="64" hidden="1" customWidth="1"/>
    <col min="23" max="16384" width="8.75390625" style="64" customWidth="1"/>
  </cols>
  <sheetData>
    <row r="1" spans="1:20" s="61" customFormat="1" ht="44.25" customHeight="1">
      <c r="A1" s="196" t="s">
        <v>98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84"/>
      <c r="T1" s="84"/>
    </row>
    <row r="2" spans="1:18" ht="27" customHeight="1">
      <c r="A2" s="197" t="s">
        <v>72</v>
      </c>
      <c r="B2" s="197"/>
      <c r="C2" s="197"/>
      <c r="D2" s="75"/>
      <c r="E2" s="75"/>
      <c r="F2" s="75"/>
      <c r="G2" s="75"/>
      <c r="H2" s="75"/>
      <c r="I2" s="75"/>
      <c r="J2" s="80"/>
      <c r="K2" s="75"/>
      <c r="L2" s="75"/>
      <c r="M2" s="75"/>
      <c r="N2" s="75"/>
      <c r="O2" s="75"/>
      <c r="P2" s="75"/>
      <c r="Q2" s="198" t="s">
        <v>73</v>
      </c>
      <c r="R2" s="198"/>
    </row>
    <row r="3" spans="1:18" ht="24.75" customHeight="1">
      <c r="A3" s="200" t="s">
        <v>74</v>
      </c>
      <c r="B3" s="202" t="s">
        <v>45</v>
      </c>
      <c r="C3" s="199"/>
      <c r="D3" s="199"/>
      <c r="E3" s="199"/>
      <c r="F3" s="199"/>
      <c r="G3" s="199"/>
      <c r="H3" s="199"/>
      <c r="I3" s="202" t="s">
        <v>46</v>
      </c>
      <c r="J3" s="199"/>
      <c r="K3" s="199"/>
      <c r="L3" s="199"/>
      <c r="M3" s="199"/>
      <c r="N3" s="199"/>
      <c r="O3" s="76"/>
      <c r="P3" s="200" t="s">
        <v>94</v>
      </c>
      <c r="Q3" s="200" t="s">
        <v>7</v>
      </c>
      <c r="R3" s="195" t="s">
        <v>8</v>
      </c>
    </row>
    <row r="4" spans="1:20" ht="49.5" customHeight="1">
      <c r="A4" s="201"/>
      <c r="B4" s="201"/>
      <c r="C4" s="66" t="s">
        <v>9</v>
      </c>
      <c r="D4" s="66" t="s">
        <v>50</v>
      </c>
      <c r="E4" s="65" t="s">
        <v>49</v>
      </c>
      <c r="F4" s="65" t="s">
        <v>95</v>
      </c>
      <c r="G4" s="65" t="s">
        <v>12</v>
      </c>
      <c r="H4" s="65" t="s">
        <v>15</v>
      </c>
      <c r="I4" s="201"/>
      <c r="J4" s="66" t="s">
        <v>51</v>
      </c>
      <c r="K4" s="81" t="s">
        <v>79</v>
      </c>
      <c r="L4" s="65" t="s">
        <v>96</v>
      </c>
      <c r="M4" s="65" t="s">
        <v>22</v>
      </c>
      <c r="N4" s="65" t="s">
        <v>25</v>
      </c>
      <c r="O4" s="65" t="s">
        <v>25</v>
      </c>
      <c r="P4" s="201"/>
      <c r="Q4" s="201"/>
      <c r="R4" s="195"/>
      <c r="T4" s="64" t="s">
        <v>97</v>
      </c>
    </row>
    <row r="5" spans="1:21" ht="24.75" customHeight="1">
      <c r="A5" s="26" t="s">
        <v>81</v>
      </c>
      <c r="B5" s="77"/>
      <c r="C5" s="78"/>
      <c r="D5" s="78"/>
      <c r="E5" s="78"/>
      <c r="F5" s="78"/>
      <c r="G5" s="78"/>
      <c r="H5" s="78"/>
      <c r="I5" s="78"/>
      <c r="J5" s="78"/>
      <c r="K5" s="82"/>
      <c r="L5" s="78"/>
      <c r="M5" s="78"/>
      <c r="N5" s="78"/>
      <c r="O5" s="78"/>
      <c r="P5" s="77"/>
      <c r="Q5" s="77"/>
      <c r="R5" s="77">
        <v>48898</v>
      </c>
      <c r="T5" s="85">
        <v>48897.87</v>
      </c>
      <c r="U5" s="85">
        <v>0.12999999999738066</v>
      </c>
    </row>
    <row r="6" spans="1:21" ht="24.75" customHeight="1">
      <c r="A6" s="26" t="s">
        <v>82</v>
      </c>
      <c r="B6" s="77"/>
      <c r="C6" s="78"/>
      <c r="D6" s="78"/>
      <c r="E6" s="78"/>
      <c r="F6" s="78"/>
      <c r="G6" s="78"/>
      <c r="H6" s="78"/>
      <c r="I6" s="78"/>
      <c r="J6" s="78"/>
      <c r="K6" s="82"/>
      <c r="L6" s="78"/>
      <c r="M6" s="78"/>
      <c r="N6" s="78"/>
      <c r="O6" s="78"/>
      <c r="P6" s="77"/>
      <c r="Q6" s="77"/>
      <c r="R6" s="77">
        <v>22494</v>
      </c>
      <c r="T6" s="86">
        <v>22493.92</v>
      </c>
      <c r="U6" s="85">
        <v>0.08000000000174623</v>
      </c>
    </row>
    <row r="7" spans="1:21" ht="24.75" customHeight="1">
      <c r="A7" s="26" t="s">
        <v>83</v>
      </c>
      <c r="B7" s="77"/>
      <c r="C7" s="78"/>
      <c r="D7" s="78"/>
      <c r="E7" s="78"/>
      <c r="F7" s="78"/>
      <c r="G7" s="78"/>
      <c r="H7" s="78"/>
      <c r="I7" s="78"/>
      <c r="J7" s="78"/>
      <c r="K7" s="82"/>
      <c r="L7" s="78"/>
      <c r="M7" s="78"/>
      <c r="N7" s="78"/>
      <c r="O7" s="78"/>
      <c r="P7" s="77"/>
      <c r="Q7" s="77"/>
      <c r="R7" s="77">
        <v>32826</v>
      </c>
      <c r="T7" s="86">
        <v>32825.7</v>
      </c>
      <c r="U7" s="85">
        <v>0.3000000000029104</v>
      </c>
    </row>
    <row r="8" spans="1:21" ht="24.75" customHeight="1">
      <c r="A8" s="26" t="s">
        <v>84</v>
      </c>
      <c r="B8" s="77"/>
      <c r="C8" s="78"/>
      <c r="D8" s="78"/>
      <c r="E8" s="78"/>
      <c r="F8" s="78"/>
      <c r="G8" s="78"/>
      <c r="H8" s="78"/>
      <c r="I8" s="78"/>
      <c r="J8" s="78"/>
      <c r="K8" s="82"/>
      <c r="L8" s="78"/>
      <c r="M8" s="78"/>
      <c r="N8" s="78"/>
      <c r="O8" s="78"/>
      <c r="P8" s="77"/>
      <c r="Q8" s="77"/>
      <c r="R8" s="77">
        <v>27788</v>
      </c>
      <c r="T8" s="86">
        <v>27788.83</v>
      </c>
      <c r="U8" s="85">
        <v>-0.8300000000017462</v>
      </c>
    </row>
    <row r="9" spans="1:21" ht="24.75" customHeight="1">
      <c r="A9" s="26" t="s">
        <v>85</v>
      </c>
      <c r="B9" s="77"/>
      <c r="C9" s="78"/>
      <c r="D9" s="78"/>
      <c r="E9" s="78"/>
      <c r="F9" s="78"/>
      <c r="G9" s="78"/>
      <c r="H9" s="78"/>
      <c r="I9" s="78"/>
      <c r="J9" s="78"/>
      <c r="K9" s="82"/>
      <c r="L9" s="78"/>
      <c r="M9" s="78"/>
      <c r="N9" s="78"/>
      <c r="O9" s="78"/>
      <c r="P9" s="77"/>
      <c r="Q9" s="77"/>
      <c r="R9" s="77">
        <v>30595</v>
      </c>
      <c r="T9" s="86">
        <v>30595.8</v>
      </c>
      <c r="U9" s="85">
        <v>-0.7999999999992724</v>
      </c>
    </row>
    <row r="10" spans="1:21" ht="24.75" customHeight="1">
      <c r="A10" s="26" t="s">
        <v>86</v>
      </c>
      <c r="B10" s="77"/>
      <c r="C10" s="78"/>
      <c r="D10" s="78"/>
      <c r="E10" s="78"/>
      <c r="F10" s="78"/>
      <c r="G10" s="78"/>
      <c r="H10" s="78"/>
      <c r="I10" s="78"/>
      <c r="J10" s="78"/>
      <c r="K10" s="82"/>
      <c r="L10" s="78"/>
      <c r="M10" s="78"/>
      <c r="N10" s="78"/>
      <c r="O10" s="78"/>
      <c r="P10" s="77"/>
      <c r="Q10" s="77"/>
      <c r="R10" s="77">
        <v>28493</v>
      </c>
      <c r="T10" s="86">
        <v>28492.69</v>
      </c>
      <c r="U10" s="85">
        <v>0.3100000000013097</v>
      </c>
    </row>
    <row r="11" spans="1:21" ht="24.75" customHeight="1">
      <c r="A11" s="26" t="s">
        <v>87</v>
      </c>
      <c r="B11" s="77"/>
      <c r="C11" s="78"/>
      <c r="D11" s="78"/>
      <c r="E11" s="78"/>
      <c r="F11" s="78"/>
      <c r="G11" s="78"/>
      <c r="H11" s="78"/>
      <c r="I11" s="78"/>
      <c r="J11" s="78"/>
      <c r="K11" s="82"/>
      <c r="L11" s="78"/>
      <c r="M11" s="78"/>
      <c r="N11" s="78"/>
      <c r="O11" s="78"/>
      <c r="P11" s="77"/>
      <c r="Q11" s="77"/>
      <c r="R11" s="77">
        <v>39866</v>
      </c>
      <c r="T11" s="86">
        <v>39864.52</v>
      </c>
      <c r="U11" s="85">
        <v>1.4800000000032014</v>
      </c>
    </row>
    <row r="12" spans="1:21" ht="24.75" customHeight="1">
      <c r="A12" s="26" t="s">
        <v>88</v>
      </c>
      <c r="B12" s="77"/>
      <c r="C12" s="78"/>
      <c r="D12" s="78"/>
      <c r="E12" s="78"/>
      <c r="F12" s="78"/>
      <c r="G12" s="78"/>
      <c r="H12" s="78"/>
      <c r="I12" s="78"/>
      <c r="J12" s="78"/>
      <c r="K12" s="82"/>
      <c r="L12" s="78"/>
      <c r="M12" s="78"/>
      <c r="N12" s="78"/>
      <c r="O12" s="78"/>
      <c r="P12" s="77"/>
      <c r="Q12" s="77"/>
      <c r="R12" s="77">
        <v>25473</v>
      </c>
      <c r="T12" s="86">
        <v>25472.5</v>
      </c>
      <c r="U12" s="85">
        <v>0.5</v>
      </c>
    </row>
    <row r="13" spans="1:21" ht="24.75" customHeight="1">
      <c r="A13" s="26" t="s">
        <v>89</v>
      </c>
      <c r="B13" s="77"/>
      <c r="C13" s="78"/>
      <c r="D13" s="78"/>
      <c r="E13" s="78"/>
      <c r="F13" s="78"/>
      <c r="G13" s="78"/>
      <c r="H13" s="78"/>
      <c r="I13" s="78"/>
      <c r="J13" s="78"/>
      <c r="K13" s="82"/>
      <c r="L13" s="78"/>
      <c r="M13" s="78"/>
      <c r="N13" s="78"/>
      <c r="O13" s="78"/>
      <c r="P13" s="77"/>
      <c r="Q13" s="77"/>
      <c r="R13" s="77">
        <v>17097</v>
      </c>
      <c r="T13" s="86">
        <v>17097.36</v>
      </c>
      <c r="U13" s="85">
        <v>-0.3600000000005821</v>
      </c>
    </row>
    <row r="14" spans="1:21" ht="24.75" customHeight="1">
      <c r="A14" s="26" t="s">
        <v>90</v>
      </c>
      <c r="B14" s="77"/>
      <c r="C14" s="78"/>
      <c r="D14" s="78"/>
      <c r="E14" s="78"/>
      <c r="F14" s="78"/>
      <c r="G14" s="78"/>
      <c r="H14" s="78"/>
      <c r="I14" s="78"/>
      <c r="J14" s="78"/>
      <c r="K14" s="82"/>
      <c r="L14" s="78"/>
      <c r="M14" s="78"/>
      <c r="N14" s="78"/>
      <c r="O14" s="78"/>
      <c r="P14" s="77"/>
      <c r="Q14" s="77"/>
      <c r="R14" s="77">
        <v>15451</v>
      </c>
      <c r="T14" s="86">
        <v>15451.64</v>
      </c>
      <c r="U14" s="85">
        <v>-0.6399999999994179</v>
      </c>
    </row>
    <row r="15" spans="1:21" ht="24.75" customHeight="1">
      <c r="A15" s="26" t="s">
        <v>91</v>
      </c>
      <c r="B15" s="77"/>
      <c r="C15" s="78"/>
      <c r="D15" s="78"/>
      <c r="E15" s="78"/>
      <c r="F15" s="78"/>
      <c r="G15" s="78"/>
      <c r="H15" s="78"/>
      <c r="I15" s="78"/>
      <c r="J15" s="78"/>
      <c r="K15" s="82"/>
      <c r="L15" s="78"/>
      <c r="M15" s="78"/>
      <c r="N15" s="78"/>
      <c r="O15" s="78"/>
      <c r="P15" s="77"/>
      <c r="Q15" s="77"/>
      <c r="R15" s="77">
        <v>13525</v>
      </c>
      <c r="T15" s="86">
        <v>13524.33</v>
      </c>
      <c r="U15" s="85">
        <v>0.6700000000000728</v>
      </c>
    </row>
    <row r="16" spans="1:21" ht="24.75" customHeight="1">
      <c r="A16" s="48" t="s">
        <v>39</v>
      </c>
      <c r="B16" s="79"/>
      <c r="C16" s="79"/>
      <c r="D16" s="79"/>
      <c r="E16" s="79"/>
      <c r="F16" s="79"/>
      <c r="G16" s="79"/>
      <c r="H16" s="79"/>
      <c r="I16" s="79"/>
      <c r="J16" s="79"/>
      <c r="K16" s="83"/>
      <c r="L16" s="79"/>
      <c r="M16" s="79"/>
      <c r="N16" s="79"/>
      <c r="O16" s="79"/>
      <c r="P16" s="79"/>
      <c r="Q16" s="79"/>
      <c r="R16" s="79">
        <v>302506</v>
      </c>
      <c r="T16" s="86">
        <v>302505.15</v>
      </c>
      <c r="U16" s="85">
        <v>0.8499999999767169</v>
      </c>
    </row>
  </sheetData>
  <sheetProtection/>
  <mergeCells count="11">
    <mergeCell ref="Q3:Q4"/>
    <mergeCell ref="R3:R4"/>
    <mergeCell ref="A1:R1"/>
    <mergeCell ref="A2:C2"/>
    <mergeCell ref="Q2:R2"/>
    <mergeCell ref="C3:H3"/>
    <mergeCell ref="J3:N3"/>
    <mergeCell ref="A3:A4"/>
    <mergeCell ref="B3:B4"/>
    <mergeCell ref="I3:I4"/>
    <mergeCell ref="P3:P4"/>
  </mergeCells>
  <printOptions/>
  <pageMargins left="0.71" right="0.71" top="0.75" bottom="0.75" header="0.31" footer="0.31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J17"/>
  <sheetViews>
    <sheetView showZeros="0"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Y3" sqref="S3:Y6"/>
    </sheetView>
  </sheetViews>
  <sheetFormatPr defaultColWidth="8.75390625" defaultRowHeight="14.25"/>
  <cols>
    <col min="1" max="1" width="12.375" style="64" customWidth="1"/>
    <col min="2" max="2" width="9.625" style="64" customWidth="1"/>
    <col min="3" max="3" width="7.375" style="64" customWidth="1"/>
    <col min="4" max="4" width="5.75390625" style="64" customWidth="1"/>
    <col min="5" max="5" width="9.625" style="64" customWidth="1"/>
    <col min="6" max="7" width="7.375" style="64" customWidth="1"/>
    <col min="8" max="9" width="6.25390625" style="64" customWidth="1"/>
    <col min="10" max="10" width="9.625" style="64" customWidth="1"/>
    <col min="11" max="13" width="8.50390625" style="64" customWidth="1"/>
    <col min="14" max="14" width="7.375" style="64" customWidth="1"/>
    <col min="15" max="15" width="6.25390625" style="64" customWidth="1"/>
    <col min="16" max="16" width="7.375" style="64" customWidth="1"/>
    <col min="17" max="17" width="3.75390625" style="64" customWidth="1"/>
    <col min="18" max="18" width="4.00390625" style="64" customWidth="1"/>
    <col min="19" max="19" width="8.50390625" style="64" customWidth="1"/>
    <col min="20" max="20" width="7.375" style="64" customWidth="1"/>
    <col min="21" max="21" width="7.375" style="64" hidden="1" customWidth="1"/>
    <col min="22" max="22" width="6.25390625" style="64" hidden="1" customWidth="1"/>
    <col min="23" max="23" width="8.50390625" style="64" customWidth="1"/>
    <col min="24" max="24" width="6.25390625" style="64" customWidth="1"/>
    <col min="25" max="25" width="5.125" style="64" customWidth="1"/>
    <col min="26" max="27" width="8.50390625" style="64" customWidth="1"/>
    <col min="28" max="31" width="9.625" style="64" customWidth="1"/>
    <col min="32" max="32" width="6.125" style="64" customWidth="1"/>
    <col min="33" max="33" width="18.125" style="64" hidden="1" customWidth="1"/>
    <col min="34" max="34" width="12.75390625" style="64" hidden="1" customWidth="1"/>
    <col min="35" max="36" width="8.75390625" style="64" hidden="1" customWidth="1"/>
    <col min="37" max="16384" width="8.75390625" style="64" customWidth="1"/>
  </cols>
  <sheetData>
    <row r="1" spans="1:32" s="61" customFormat="1" ht="33" customHeight="1">
      <c r="A1" s="211" t="s">
        <v>99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73"/>
    </row>
    <row r="2" spans="1:31" ht="14.25">
      <c r="A2" s="64" t="s">
        <v>72</v>
      </c>
      <c r="AD2" s="198" t="s">
        <v>73</v>
      </c>
      <c r="AE2" s="198"/>
    </row>
    <row r="3" spans="1:31" ht="33" customHeight="1">
      <c r="A3" s="203" t="s">
        <v>74</v>
      </c>
      <c r="B3" s="212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7"/>
      <c r="T3" s="203"/>
      <c r="U3" s="203"/>
      <c r="V3" s="203"/>
      <c r="W3" s="203"/>
      <c r="X3" s="203"/>
      <c r="Y3" s="203"/>
      <c r="Z3" s="208" t="s">
        <v>94</v>
      </c>
      <c r="AA3" s="203" t="s">
        <v>100</v>
      </c>
      <c r="AB3" s="215" t="s">
        <v>7</v>
      </c>
      <c r="AC3" s="203" t="s">
        <v>100</v>
      </c>
      <c r="AD3" s="215" t="s">
        <v>101</v>
      </c>
      <c r="AE3" s="203" t="s">
        <v>100</v>
      </c>
    </row>
    <row r="4" spans="1:31" ht="33" customHeight="1">
      <c r="A4" s="203"/>
      <c r="B4" s="209" t="s">
        <v>45</v>
      </c>
      <c r="C4" s="203" t="s">
        <v>102</v>
      </c>
      <c r="D4" s="203" t="s">
        <v>103</v>
      </c>
      <c r="E4" s="205" t="s">
        <v>50</v>
      </c>
      <c r="F4" s="213"/>
      <c r="G4" s="213"/>
      <c r="H4" s="213"/>
      <c r="I4" s="213"/>
      <c r="J4" s="213"/>
      <c r="K4" s="213"/>
      <c r="L4" s="213"/>
      <c r="M4" s="213"/>
      <c r="N4" s="213"/>
      <c r="O4" s="204"/>
      <c r="P4" s="203" t="s">
        <v>104</v>
      </c>
      <c r="Q4" s="203" t="s">
        <v>105</v>
      </c>
      <c r="R4" s="203" t="s">
        <v>106</v>
      </c>
      <c r="S4" s="209" t="s">
        <v>46</v>
      </c>
      <c r="T4" s="203" t="s">
        <v>107</v>
      </c>
      <c r="U4" s="214"/>
      <c r="V4" s="214"/>
      <c r="W4" s="203" t="s">
        <v>108</v>
      </c>
      <c r="X4" s="206" t="s">
        <v>109</v>
      </c>
      <c r="Y4" s="206" t="s">
        <v>22</v>
      </c>
      <c r="Z4" s="209"/>
      <c r="AA4" s="203"/>
      <c r="AB4" s="216"/>
      <c r="AC4" s="203"/>
      <c r="AD4" s="216"/>
      <c r="AE4" s="203"/>
    </row>
    <row r="5" spans="1:31" ht="33" customHeight="1">
      <c r="A5" s="203"/>
      <c r="B5" s="209"/>
      <c r="C5" s="203"/>
      <c r="D5" s="203"/>
      <c r="E5" s="203" t="s">
        <v>39</v>
      </c>
      <c r="F5" s="203" t="s">
        <v>110</v>
      </c>
      <c r="G5" s="203"/>
      <c r="H5" s="203"/>
      <c r="I5" s="203"/>
      <c r="J5" s="203" t="s">
        <v>111</v>
      </c>
      <c r="K5" s="203"/>
      <c r="L5" s="203"/>
      <c r="M5" s="203"/>
      <c r="N5" s="203"/>
      <c r="O5" s="207" t="s">
        <v>112</v>
      </c>
      <c r="P5" s="203"/>
      <c r="Q5" s="203"/>
      <c r="R5" s="203"/>
      <c r="S5" s="209"/>
      <c r="T5" s="203"/>
      <c r="U5" s="204" t="s">
        <v>113</v>
      </c>
      <c r="V5" s="205" t="s">
        <v>114</v>
      </c>
      <c r="W5" s="203"/>
      <c r="X5" s="203"/>
      <c r="Y5" s="203"/>
      <c r="Z5" s="209"/>
      <c r="AA5" s="203"/>
      <c r="AB5" s="216"/>
      <c r="AC5" s="203"/>
      <c r="AD5" s="216"/>
      <c r="AE5" s="203"/>
    </row>
    <row r="6" spans="1:35" ht="57" customHeight="1">
      <c r="A6" s="203"/>
      <c r="B6" s="209"/>
      <c r="C6" s="203"/>
      <c r="D6" s="207"/>
      <c r="E6" s="207"/>
      <c r="F6" s="67" t="s">
        <v>115</v>
      </c>
      <c r="G6" s="67" t="s">
        <v>116</v>
      </c>
      <c r="H6" s="67" t="s">
        <v>117</v>
      </c>
      <c r="I6" s="67" t="s">
        <v>118</v>
      </c>
      <c r="J6" s="67" t="s">
        <v>115</v>
      </c>
      <c r="K6" s="67" t="s">
        <v>119</v>
      </c>
      <c r="L6" s="67" t="s">
        <v>116</v>
      </c>
      <c r="M6" s="67" t="s">
        <v>117</v>
      </c>
      <c r="N6" s="67" t="s">
        <v>118</v>
      </c>
      <c r="O6" s="206"/>
      <c r="P6" s="207"/>
      <c r="Q6" s="207"/>
      <c r="R6" s="203"/>
      <c r="S6" s="209"/>
      <c r="T6" s="203"/>
      <c r="U6" s="204"/>
      <c r="V6" s="205"/>
      <c r="W6" s="203"/>
      <c r="X6" s="207"/>
      <c r="Y6" s="207"/>
      <c r="Z6" s="210"/>
      <c r="AA6" s="203"/>
      <c r="AB6" s="217"/>
      <c r="AC6" s="203"/>
      <c r="AD6" s="217"/>
      <c r="AE6" s="203"/>
      <c r="AG6" s="64" t="s">
        <v>80</v>
      </c>
      <c r="AH6" s="64" t="s">
        <v>120</v>
      </c>
      <c r="AI6" s="64" t="s">
        <v>121</v>
      </c>
    </row>
    <row r="7" spans="1:36" s="62" customFormat="1" ht="27" customHeight="1">
      <c r="A7" s="68" t="s">
        <v>87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72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G7" s="74">
        <v>3712.23</v>
      </c>
      <c r="AH7" s="74">
        <v>1935.74</v>
      </c>
      <c r="AI7" s="74">
        <v>-1.2300000000000182</v>
      </c>
      <c r="AJ7" s="74">
        <v>0.2599999999999909</v>
      </c>
    </row>
    <row r="8" spans="1:36" s="62" customFormat="1" ht="27" customHeight="1">
      <c r="A8" s="68" t="s">
        <v>88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72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G8" s="74">
        <v>2407.47</v>
      </c>
      <c r="AH8" s="74">
        <v>2649.32</v>
      </c>
      <c r="AI8" s="74">
        <v>0.5300000000002001</v>
      </c>
      <c r="AJ8" s="74">
        <v>0.6799999999998363</v>
      </c>
    </row>
    <row r="9" spans="1:36" s="62" customFormat="1" ht="27" customHeight="1">
      <c r="A9" s="68" t="s">
        <v>89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72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G9" s="74">
        <v>11765.22</v>
      </c>
      <c r="AH9" s="74">
        <v>10315.49</v>
      </c>
      <c r="AI9" s="74">
        <v>0.7800000000006548</v>
      </c>
      <c r="AJ9" s="74">
        <v>-0.4899999999997817</v>
      </c>
    </row>
    <row r="10" spans="1:36" s="62" customFormat="1" ht="27" customHeight="1">
      <c r="A10" s="68" t="s">
        <v>90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72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G10" s="74">
        <v>6576.51</v>
      </c>
      <c r="AH10" s="74">
        <v>7517.65</v>
      </c>
      <c r="AI10" s="74">
        <v>0.4899999999997817</v>
      </c>
      <c r="AJ10" s="74">
        <v>-0.6499999999996362</v>
      </c>
    </row>
    <row r="11" spans="1:36" s="62" customFormat="1" ht="27" customHeight="1">
      <c r="A11" s="68" t="s">
        <v>91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72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G11" s="74">
        <v>14023.59</v>
      </c>
      <c r="AH11" s="74">
        <v>14551.04</v>
      </c>
      <c r="AI11" s="74">
        <v>1.4099999999998545</v>
      </c>
      <c r="AJ11" s="74">
        <v>-0.040000000000873115</v>
      </c>
    </row>
    <row r="12" spans="1:36" s="62" customFormat="1" ht="27" customHeight="1">
      <c r="A12" s="68" t="s">
        <v>82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72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G12" s="74">
        <v>21690.49</v>
      </c>
      <c r="AH12" s="74">
        <v>18291.99</v>
      </c>
      <c r="AI12" s="74">
        <v>-1.4900000000016007</v>
      </c>
      <c r="AJ12" s="74">
        <v>0.00999999999839929</v>
      </c>
    </row>
    <row r="13" spans="1:36" s="62" customFormat="1" ht="27" customHeight="1">
      <c r="A13" s="68" t="s">
        <v>83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72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G13" s="74">
        <v>40650.96</v>
      </c>
      <c r="AH13" s="74">
        <v>29737.78</v>
      </c>
      <c r="AI13" s="74">
        <v>-0.9599999999991269</v>
      </c>
      <c r="AJ13" s="74">
        <v>0.22000000000116415</v>
      </c>
    </row>
    <row r="14" spans="1:36" s="62" customFormat="1" ht="27" customHeight="1">
      <c r="A14" s="68" t="s">
        <v>84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72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G14" s="74">
        <v>28159.55</v>
      </c>
      <c r="AH14" s="74">
        <v>26595.71</v>
      </c>
      <c r="AI14" s="74">
        <v>-0.5499999999992724</v>
      </c>
      <c r="AJ14" s="74">
        <v>0.2900000000008731</v>
      </c>
    </row>
    <row r="15" spans="1:36" s="62" customFormat="1" ht="27" customHeight="1">
      <c r="A15" s="68" t="s">
        <v>85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72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G15" s="74">
        <v>35584.87</v>
      </c>
      <c r="AH15" s="74">
        <v>34704.66</v>
      </c>
      <c r="AI15" s="74">
        <v>1.1299999999973807</v>
      </c>
      <c r="AJ15" s="74">
        <v>0.33999999999650754</v>
      </c>
    </row>
    <row r="16" spans="1:36" s="62" customFormat="1" ht="27" customHeight="1">
      <c r="A16" s="68" t="s">
        <v>86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72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G16" s="74">
        <v>13165.66</v>
      </c>
      <c r="AH16" s="74">
        <v>16218.48</v>
      </c>
      <c r="AI16" s="74">
        <v>0.3400000000001455</v>
      </c>
      <c r="AJ16" s="74">
        <v>0.5200000000004366</v>
      </c>
    </row>
    <row r="17" spans="1:36" s="63" customFormat="1" ht="27" customHeight="1">
      <c r="A17" s="70" t="s">
        <v>39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G17" s="74">
        <v>177736.56</v>
      </c>
      <c r="AH17" s="74">
        <v>162517.86</v>
      </c>
      <c r="AI17" s="74">
        <v>0.4400000000023283</v>
      </c>
      <c r="AJ17" s="74">
        <v>1.1400000000139698</v>
      </c>
    </row>
  </sheetData>
  <sheetProtection/>
  <mergeCells count="30">
    <mergeCell ref="A1:AE1"/>
    <mergeCell ref="AD2:AE2"/>
    <mergeCell ref="B3:R3"/>
    <mergeCell ref="S3:Y3"/>
    <mergeCell ref="E4:O4"/>
    <mergeCell ref="U4:V4"/>
    <mergeCell ref="AA3:AA6"/>
    <mergeCell ref="AB3:AB6"/>
    <mergeCell ref="AC3:AC6"/>
    <mergeCell ref="AD3:AD6"/>
    <mergeCell ref="F5:I5"/>
    <mergeCell ref="J5:N5"/>
    <mergeCell ref="A3:A6"/>
    <mergeCell ref="B4:B6"/>
    <mergeCell ref="C4:C6"/>
    <mergeCell ref="D4:D6"/>
    <mergeCell ref="E5:E6"/>
    <mergeCell ref="O5:O6"/>
    <mergeCell ref="P4:P6"/>
    <mergeCell ref="Q4:Q6"/>
    <mergeCell ref="R4:R6"/>
    <mergeCell ref="S4:S6"/>
    <mergeCell ref="T4:T6"/>
    <mergeCell ref="AE3:AE6"/>
    <mergeCell ref="U5:U6"/>
    <mergeCell ref="V5:V6"/>
    <mergeCell ref="W4:W6"/>
    <mergeCell ref="X4:X6"/>
    <mergeCell ref="Y4:Y6"/>
    <mergeCell ref="Z3:Z6"/>
  </mergeCells>
  <printOptions/>
  <pageMargins left="0.48" right="0.35" top="1" bottom="1" header="0.5" footer="0.5"/>
  <pageSetup fitToHeight="1" fitToWidth="1" horizontalDpi="600" verticalDpi="600" orientation="landscape" paperSize="9" scale="57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W16"/>
  <sheetViews>
    <sheetView showZeros="0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Y3" sqref="Y3:Y4"/>
    </sheetView>
  </sheetViews>
  <sheetFormatPr defaultColWidth="9.00390625" defaultRowHeight="14.25"/>
  <cols>
    <col min="1" max="1" width="10.00390625" style="17" customWidth="1"/>
    <col min="2" max="17" width="8.875" style="17" customWidth="1"/>
    <col min="18" max="20" width="11.50390625" style="17" customWidth="1"/>
    <col min="21" max="21" width="9.00390625" style="17" customWidth="1"/>
    <col min="22" max="22" width="14.50390625" style="17" hidden="1" customWidth="1"/>
    <col min="23" max="23" width="9.00390625" style="17" hidden="1" customWidth="1"/>
    <col min="24" max="16384" width="9.00390625" style="17" customWidth="1"/>
  </cols>
  <sheetData>
    <row r="1" spans="1:20" s="15" customFormat="1" ht="45.75" customHeight="1">
      <c r="A1" s="219" t="s">
        <v>122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</row>
    <row r="2" spans="1:20" ht="26.25" customHeight="1">
      <c r="A2" s="220" t="s">
        <v>72</v>
      </c>
      <c r="B2" s="220"/>
      <c r="C2" s="220"/>
      <c r="D2" s="43"/>
      <c r="E2" s="43"/>
      <c r="F2" s="43"/>
      <c r="G2" s="43"/>
      <c r="H2" s="43"/>
      <c r="I2" s="43"/>
      <c r="J2" s="57"/>
      <c r="K2" s="43"/>
      <c r="L2" s="43"/>
      <c r="M2" s="43"/>
      <c r="N2" s="43"/>
      <c r="O2" s="43"/>
      <c r="P2" s="43"/>
      <c r="S2" s="221" t="s">
        <v>73</v>
      </c>
      <c r="T2" s="221"/>
    </row>
    <row r="3" spans="1:20" ht="24" customHeight="1">
      <c r="A3" s="223" t="s">
        <v>74</v>
      </c>
      <c r="B3" s="225" t="s">
        <v>45</v>
      </c>
      <c r="C3" s="222"/>
      <c r="D3" s="222"/>
      <c r="E3" s="222"/>
      <c r="F3" s="222"/>
      <c r="G3" s="222"/>
      <c r="H3" s="222"/>
      <c r="I3" s="222"/>
      <c r="J3" s="225" t="s">
        <v>46</v>
      </c>
      <c r="K3" s="222"/>
      <c r="L3" s="222"/>
      <c r="M3" s="222"/>
      <c r="N3" s="222"/>
      <c r="O3" s="222"/>
      <c r="P3" s="222"/>
      <c r="Q3" s="222"/>
      <c r="R3" s="223" t="s">
        <v>94</v>
      </c>
      <c r="S3" s="223" t="s">
        <v>7</v>
      </c>
      <c r="T3" s="218" t="s">
        <v>8</v>
      </c>
    </row>
    <row r="4" spans="1:22" ht="44.25" customHeight="1">
      <c r="A4" s="224"/>
      <c r="B4" s="224"/>
      <c r="C4" s="24" t="s">
        <v>9</v>
      </c>
      <c r="D4" s="24" t="s">
        <v>50</v>
      </c>
      <c r="E4" s="22" t="s">
        <v>49</v>
      </c>
      <c r="F4" s="55" t="s">
        <v>13</v>
      </c>
      <c r="G4" s="60" t="s">
        <v>123</v>
      </c>
      <c r="H4" s="22" t="s">
        <v>12</v>
      </c>
      <c r="I4" s="22" t="s">
        <v>15</v>
      </c>
      <c r="J4" s="224"/>
      <c r="K4" s="24" t="s">
        <v>51</v>
      </c>
      <c r="L4" s="22" t="s">
        <v>96</v>
      </c>
      <c r="M4" s="22" t="s">
        <v>124</v>
      </c>
      <c r="N4" s="22" t="s">
        <v>125</v>
      </c>
      <c r="O4" s="22" t="s">
        <v>126</v>
      </c>
      <c r="P4" s="22" t="s">
        <v>22</v>
      </c>
      <c r="Q4" s="22" t="s">
        <v>25</v>
      </c>
      <c r="R4" s="224"/>
      <c r="S4" s="224"/>
      <c r="T4" s="218"/>
      <c r="V4" s="17" t="s">
        <v>80</v>
      </c>
    </row>
    <row r="5" spans="1:23" ht="31.5" customHeight="1">
      <c r="A5" s="19" t="s">
        <v>81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41"/>
      <c r="M5" s="41"/>
      <c r="N5" s="41"/>
      <c r="O5" s="41"/>
      <c r="P5" s="41"/>
      <c r="Q5" s="41"/>
      <c r="R5" s="40"/>
      <c r="S5" s="25"/>
      <c r="T5" s="25"/>
      <c r="V5" s="17">
        <v>31512.55</v>
      </c>
      <c r="W5" s="59">
        <v>0.4500000000007276</v>
      </c>
    </row>
    <row r="6" spans="1:23" ht="31.5" customHeight="1">
      <c r="A6" s="26" t="s">
        <v>82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41"/>
      <c r="M6" s="25"/>
      <c r="N6" s="41"/>
      <c r="O6" s="41"/>
      <c r="P6" s="41"/>
      <c r="Q6" s="41"/>
      <c r="R6" s="40"/>
      <c r="S6" s="25"/>
      <c r="T6" s="40"/>
      <c r="V6" s="17">
        <v>1180.43</v>
      </c>
      <c r="W6" s="59">
        <v>-0.43000000000006366</v>
      </c>
    </row>
    <row r="7" spans="1:23" ht="31.5" customHeight="1">
      <c r="A7" s="26" t="s">
        <v>83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41"/>
      <c r="M7" s="25"/>
      <c r="N7" s="41"/>
      <c r="O7" s="41"/>
      <c r="P7" s="41"/>
      <c r="Q7" s="41"/>
      <c r="R7" s="40"/>
      <c r="S7" s="25"/>
      <c r="T7" s="25"/>
      <c r="V7" s="17">
        <v>-420.84</v>
      </c>
      <c r="W7" s="59">
        <v>-1.160000000000025</v>
      </c>
    </row>
    <row r="8" spans="1:23" ht="31.5" customHeight="1">
      <c r="A8" s="19" t="s">
        <v>84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41"/>
      <c r="M8" s="25"/>
      <c r="N8" s="41"/>
      <c r="O8" s="41"/>
      <c r="P8" s="41"/>
      <c r="Q8" s="41"/>
      <c r="R8" s="40"/>
      <c r="S8" s="25"/>
      <c r="T8" s="25"/>
      <c r="V8" s="17">
        <v>637.71</v>
      </c>
      <c r="W8" s="59">
        <v>1.2899999999999636</v>
      </c>
    </row>
    <row r="9" spans="1:23" ht="31.5" customHeight="1">
      <c r="A9" s="19" t="s">
        <v>85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41"/>
      <c r="M9" s="25"/>
      <c r="N9" s="41"/>
      <c r="O9" s="41"/>
      <c r="P9" s="41"/>
      <c r="Q9" s="41"/>
      <c r="R9" s="40"/>
      <c r="S9" s="25"/>
      <c r="T9" s="25"/>
      <c r="V9" s="17">
        <v>-521.55</v>
      </c>
      <c r="W9" s="59">
        <v>0.5499999999999545</v>
      </c>
    </row>
    <row r="10" spans="1:23" ht="31.5" customHeight="1">
      <c r="A10" s="19" t="s">
        <v>86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41"/>
      <c r="M10" s="25"/>
      <c r="N10" s="41"/>
      <c r="O10" s="41"/>
      <c r="P10" s="41"/>
      <c r="Q10" s="41"/>
      <c r="R10" s="40"/>
      <c r="S10" s="25"/>
      <c r="T10" s="25"/>
      <c r="V10" s="17">
        <v>887.82</v>
      </c>
      <c r="W10" s="59">
        <v>-0.82000000000005</v>
      </c>
    </row>
    <row r="11" spans="1:23" ht="31.5" customHeight="1">
      <c r="A11" s="19" t="s">
        <v>87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41"/>
      <c r="M11" s="25"/>
      <c r="N11" s="41"/>
      <c r="O11" s="41"/>
      <c r="P11" s="41"/>
      <c r="Q11" s="41"/>
      <c r="R11" s="40"/>
      <c r="S11" s="25"/>
      <c r="T11" s="25"/>
      <c r="V11" s="17">
        <v>16083</v>
      </c>
      <c r="W11" s="59">
        <v>-1</v>
      </c>
    </row>
    <row r="12" spans="1:23" ht="31.5" customHeight="1">
      <c r="A12" s="19" t="s">
        <v>88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41"/>
      <c r="M12" s="25"/>
      <c r="N12" s="41"/>
      <c r="O12" s="41"/>
      <c r="P12" s="41"/>
      <c r="Q12" s="41"/>
      <c r="R12" s="40"/>
      <c r="S12" s="25"/>
      <c r="T12" s="25"/>
      <c r="V12" s="17">
        <v>28624.81</v>
      </c>
      <c r="W12" s="59">
        <v>-0.8100000000013097</v>
      </c>
    </row>
    <row r="13" spans="1:23" ht="31.5" customHeight="1">
      <c r="A13" s="19" t="s">
        <v>89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41"/>
      <c r="M13" s="25"/>
      <c r="N13" s="41"/>
      <c r="O13" s="41"/>
      <c r="P13" s="41"/>
      <c r="Q13" s="41"/>
      <c r="R13" s="40"/>
      <c r="S13" s="25"/>
      <c r="T13" s="25"/>
      <c r="V13" s="17">
        <v>18914.5</v>
      </c>
      <c r="W13" s="59">
        <v>-1.5</v>
      </c>
    </row>
    <row r="14" spans="1:23" ht="31.5" customHeight="1">
      <c r="A14" s="19" t="s">
        <v>90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41"/>
      <c r="M14" s="25"/>
      <c r="N14" s="41"/>
      <c r="O14" s="41"/>
      <c r="P14" s="41"/>
      <c r="Q14" s="41"/>
      <c r="R14" s="40"/>
      <c r="S14" s="25"/>
      <c r="T14" s="25"/>
      <c r="V14" s="17">
        <v>5529.53</v>
      </c>
      <c r="W14" s="59">
        <v>-1.5299999999997453</v>
      </c>
    </row>
    <row r="15" spans="1:23" ht="31.5" customHeight="1">
      <c r="A15" s="19" t="s">
        <v>91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41"/>
      <c r="M15" s="25"/>
      <c r="N15" s="41"/>
      <c r="O15" s="41"/>
      <c r="P15" s="41"/>
      <c r="Q15" s="41"/>
      <c r="R15" s="40"/>
      <c r="S15" s="25"/>
      <c r="T15" s="25"/>
      <c r="V15" s="17">
        <v>16290.58</v>
      </c>
      <c r="W15" s="59">
        <v>1.4200000000000728</v>
      </c>
    </row>
    <row r="16" spans="1:23" s="16" customFormat="1" ht="31.5" customHeight="1">
      <c r="A16" s="48" t="s">
        <v>39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V16" s="16">
        <v>118718.54</v>
      </c>
      <c r="W16" s="59">
        <v>-3.539999999993597</v>
      </c>
    </row>
  </sheetData>
  <sheetProtection/>
  <mergeCells count="11">
    <mergeCell ref="S3:S4"/>
    <mergeCell ref="T3:T4"/>
    <mergeCell ref="A1:T1"/>
    <mergeCell ref="A2:C2"/>
    <mergeCell ref="S2:T2"/>
    <mergeCell ref="C3:I3"/>
    <mergeCell ref="K3:Q3"/>
    <mergeCell ref="A3:A4"/>
    <mergeCell ref="B3:B4"/>
    <mergeCell ref="J3:J4"/>
    <mergeCell ref="R3:R4"/>
  </mergeCells>
  <printOptions/>
  <pageMargins left="0.75" right="0.75" top="1" bottom="1" header="0.5" footer="0.5"/>
  <pageSetup fitToHeight="1" fitToWidth="1" horizontalDpi="600" verticalDpi="600" orientation="landscape" paperSize="9" scale="65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V16"/>
  <sheetViews>
    <sheetView showZeros="0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Y3" sqref="Y3:Y4"/>
    </sheetView>
  </sheetViews>
  <sheetFormatPr defaultColWidth="9.00390625" defaultRowHeight="14.25"/>
  <cols>
    <col min="1" max="1" width="10.25390625" style="17" customWidth="1"/>
    <col min="2" max="10" width="8.625" style="17" customWidth="1"/>
    <col min="11" max="11" width="8.625" style="17" hidden="1" customWidth="1"/>
    <col min="12" max="18" width="8.625" style="17" customWidth="1"/>
    <col min="19" max="19" width="10.75390625" style="17" customWidth="1"/>
    <col min="20" max="20" width="9.00390625" style="17" customWidth="1"/>
    <col min="21" max="21" width="15.00390625" style="17" hidden="1" customWidth="1"/>
    <col min="22" max="22" width="9.00390625" style="17" hidden="1" customWidth="1"/>
    <col min="23" max="254" width="9.00390625" style="17" customWidth="1"/>
  </cols>
  <sheetData>
    <row r="1" spans="1:19" s="15" customFormat="1" ht="39" customHeight="1">
      <c r="A1" s="219" t="s">
        <v>127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</row>
    <row r="2" spans="1:19" ht="23.25" customHeight="1">
      <c r="A2" s="36" t="s">
        <v>72</v>
      </c>
      <c r="B2" s="36"/>
      <c r="C2" s="36"/>
      <c r="D2" s="43"/>
      <c r="E2" s="43"/>
      <c r="F2" s="43"/>
      <c r="G2" s="43"/>
      <c r="H2" s="43"/>
      <c r="I2" s="57"/>
      <c r="J2" s="43"/>
      <c r="K2" s="43"/>
      <c r="L2" s="43"/>
      <c r="M2" s="43"/>
      <c r="N2" s="43"/>
      <c r="O2" s="43"/>
      <c r="R2" s="221" t="s">
        <v>73</v>
      </c>
      <c r="S2" s="221"/>
    </row>
    <row r="3" spans="1:19" ht="24.75" customHeight="1">
      <c r="A3" s="223" t="s">
        <v>74</v>
      </c>
      <c r="B3" s="225" t="s">
        <v>45</v>
      </c>
      <c r="C3" s="222"/>
      <c r="D3" s="222"/>
      <c r="E3" s="222"/>
      <c r="F3" s="222"/>
      <c r="G3" s="222"/>
      <c r="H3" s="222"/>
      <c r="I3" s="225" t="s">
        <v>46</v>
      </c>
      <c r="J3" s="222"/>
      <c r="K3" s="222"/>
      <c r="L3" s="222"/>
      <c r="M3" s="222"/>
      <c r="N3" s="222"/>
      <c r="O3" s="222"/>
      <c r="P3" s="222"/>
      <c r="Q3" s="223" t="s">
        <v>94</v>
      </c>
      <c r="R3" s="223" t="s">
        <v>7</v>
      </c>
      <c r="S3" s="218" t="s">
        <v>8</v>
      </c>
    </row>
    <row r="4" spans="1:21" ht="45.75" customHeight="1">
      <c r="A4" s="224"/>
      <c r="B4" s="224"/>
      <c r="C4" s="24" t="s">
        <v>9</v>
      </c>
      <c r="D4" s="24" t="s">
        <v>50</v>
      </c>
      <c r="E4" s="22" t="s">
        <v>49</v>
      </c>
      <c r="F4" s="55" t="s">
        <v>13</v>
      </c>
      <c r="G4" s="56" t="s">
        <v>78</v>
      </c>
      <c r="H4" s="22" t="s">
        <v>15</v>
      </c>
      <c r="I4" s="224"/>
      <c r="J4" s="24" t="s">
        <v>51</v>
      </c>
      <c r="K4" s="24" t="s">
        <v>79</v>
      </c>
      <c r="L4" s="22" t="s">
        <v>96</v>
      </c>
      <c r="M4" s="22" t="s">
        <v>124</v>
      </c>
      <c r="N4" s="22" t="s">
        <v>52</v>
      </c>
      <c r="O4" s="22" t="s">
        <v>19</v>
      </c>
      <c r="P4" s="22" t="s">
        <v>25</v>
      </c>
      <c r="Q4" s="224"/>
      <c r="R4" s="224"/>
      <c r="S4" s="218"/>
      <c r="U4" s="17" t="s">
        <v>80</v>
      </c>
    </row>
    <row r="5" spans="1:22" ht="30" customHeight="1">
      <c r="A5" s="19" t="s">
        <v>81</v>
      </c>
      <c r="B5" s="25"/>
      <c r="C5" s="31"/>
      <c r="D5" s="25"/>
      <c r="E5" s="31"/>
      <c r="F5" s="31"/>
      <c r="G5" s="31"/>
      <c r="H5" s="31"/>
      <c r="I5" s="41"/>
      <c r="J5" s="31"/>
      <c r="K5" s="41"/>
      <c r="L5" s="41"/>
      <c r="M5" s="41"/>
      <c r="N5" s="41"/>
      <c r="O5" s="41"/>
      <c r="P5" s="41"/>
      <c r="Q5" s="40"/>
      <c r="R5" s="31"/>
      <c r="S5" s="25"/>
      <c r="U5" s="17">
        <v>15954.18</v>
      </c>
      <c r="V5" s="59">
        <v>-0.18000000000029104</v>
      </c>
    </row>
    <row r="6" spans="1:22" ht="30" customHeight="1">
      <c r="A6" s="26" t="s">
        <v>82</v>
      </c>
      <c r="B6" s="40"/>
      <c r="C6" s="31"/>
      <c r="D6" s="25"/>
      <c r="E6" s="31"/>
      <c r="F6" s="31"/>
      <c r="G6" s="31"/>
      <c r="H6" s="31"/>
      <c r="I6" s="58"/>
      <c r="J6" s="31"/>
      <c r="K6" s="41"/>
      <c r="L6" s="41"/>
      <c r="M6" s="41"/>
      <c r="N6" s="41"/>
      <c r="O6" s="41"/>
      <c r="P6" s="41"/>
      <c r="Q6" s="40"/>
      <c r="R6" s="31"/>
      <c r="S6" s="40"/>
      <c r="U6" s="17">
        <v>1347.88</v>
      </c>
      <c r="V6" s="59">
        <v>0.11999999999989086</v>
      </c>
    </row>
    <row r="7" spans="1:22" ht="30" customHeight="1">
      <c r="A7" s="26" t="s">
        <v>83</v>
      </c>
      <c r="B7" s="25"/>
      <c r="C7" s="31"/>
      <c r="D7" s="25"/>
      <c r="E7" s="31"/>
      <c r="F7" s="31"/>
      <c r="G7" s="31"/>
      <c r="H7" s="31"/>
      <c r="I7" s="41"/>
      <c r="J7" s="31"/>
      <c r="K7" s="41"/>
      <c r="L7" s="41"/>
      <c r="M7" s="41"/>
      <c r="N7" s="41"/>
      <c r="O7" s="41"/>
      <c r="P7" s="41"/>
      <c r="Q7" s="40"/>
      <c r="R7" s="31"/>
      <c r="S7" s="25"/>
      <c r="U7" s="17">
        <v>1994.31</v>
      </c>
      <c r="V7" s="59">
        <v>-1.3099999999999454</v>
      </c>
    </row>
    <row r="8" spans="1:22" ht="30" customHeight="1">
      <c r="A8" s="19" t="s">
        <v>84</v>
      </c>
      <c r="B8" s="25"/>
      <c r="C8" s="31"/>
      <c r="D8" s="25"/>
      <c r="E8" s="31"/>
      <c r="F8" s="31"/>
      <c r="G8" s="31"/>
      <c r="H8" s="31"/>
      <c r="I8" s="41"/>
      <c r="J8" s="31"/>
      <c r="K8" s="41"/>
      <c r="L8" s="41"/>
      <c r="M8" s="41"/>
      <c r="N8" s="41"/>
      <c r="O8" s="41"/>
      <c r="P8" s="41"/>
      <c r="Q8" s="40"/>
      <c r="R8" s="31"/>
      <c r="S8" s="25"/>
      <c r="U8" s="17">
        <v>667.36</v>
      </c>
      <c r="V8" s="59">
        <v>-1.3600000000000136</v>
      </c>
    </row>
    <row r="9" spans="1:22" ht="30" customHeight="1">
      <c r="A9" s="19" t="s">
        <v>85</v>
      </c>
      <c r="B9" s="25"/>
      <c r="C9" s="31"/>
      <c r="D9" s="25"/>
      <c r="E9" s="31"/>
      <c r="F9" s="31"/>
      <c r="G9" s="31"/>
      <c r="H9" s="31"/>
      <c r="I9" s="41"/>
      <c r="J9" s="31"/>
      <c r="K9" s="41"/>
      <c r="L9" s="41"/>
      <c r="M9" s="41"/>
      <c r="N9" s="41"/>
      <c r="O9" s="41"/>
      <c r="P9" s="41"/>
      <c r="Q9" s="40"/>
      <c r="R9" s="31"/>
      <c r="S9" s="25"/>
      <c r="U9" s="17">
        <v>745.15</v>
      </c>
      <c r="V9" s="59">
        <v>-0.14999999999997726</v>
      </c>
    </row>
    <row r="10" spans="1:22" ht="30" customHeight="1">
      <c r="A10" s="19" t="s">
        <v>86</v>
      </c>
      <c r="B10" s="25"/>
      <c r="C10" s="31"/>
      <c r="D10" s="25"/>
      <c r="E10" s="31"/>
      <c r="F10" s="31"/>
      <c r="G10" s="31"/>
      <c r="H10" s="31"/>
      <c r="I10" s="41"/>
      <c r="J10" s="31"/>
      <c r="K10" s="41"/>
      <c r="L10" s="41"/>
      <c r="M10" s="41"/>
      <c r="N10" s="41"/>
      <c r="O10" s="41"/>
      <c r="P10" s="41"/>
      <c r="Q10" s="40"/>
      <c r="R10" s="31"/>
      <c r="S10" s="25"/>
      <c r="U10" s="17">
        <v>1439.34</v>
      </c>
      <c r="V10" s="59">
        <v>0.6600000000000819</v>
      </c>
    </row>
    <row r="11" spans="1:22" ht="30" customHeight="1">
      <c r="A11" s="19" t="s">
        <v>87</v>
      </c>
      <c r="B11" s="25"/>
      <c r="C11" s="31"/>
      <c r="D11" s="25"/>
      <c r="E11" s="31"/>
      <c r="F11" s="31"/>
      <c r="G11" s="31"/>
      <c r="H11" s="31"/>
      <c r="I11" s="41"/>
      <c r="J11" s="31"/>
      <c r="K11" s="41"/>
      <c r="L11" s="41"/>
      <c r="M11" s="41"/>
      <c r="N11" s="41"/>
      <c r="O11" s="41"/>
      <c r="P11" s="41"/>
      <c r="Q11" s="40"/>
      <c r="R11" s="31"/>
      <c r="S11" s="25"/>
      <c r="U11" s="17">
        <v>3354.84</v>
      </c>
      <c r="V11" s="59">
        <v>0.15999999999985448</v>
      </c>
    </row>
    <row r="12" spans="1:22" ht="30" customHeight="1">
      <c r="A12" s="19" t="s">
        <v>88</v>
      </c>
      <c r="B12" s="25"/>
      <c r="C12" s="31"/>
      <c r="D12" s="25"/>
      <c r="E12" s="31"/>
      <c r="F12" s="31"/>
      <c r="G12" s="31"/>
      <c r="H12" s="31"/>
      <c r="I12" s="41"/>
      <c r="J12" s="31"/>
      <c r="K12" s="41"/>
      <c r="L12" s="41"/>
      <c r="M12" s="41"/>
      <c r="N12" s="41"/>
      <c r="O12" s="41"/>
      <c r="P12" s="41"/>
      <c r="Q12" s="40"/>
      <c r="R12" s="31"/>
      <c r="S12" s="25"/>
      <c r="U12" s="17">
        <v>4435.81</v>
      </c>
      <c r="V12" s="59">
        <v>0.18999999999959982</v>
      </c>
    </row>
    <row r="13" spans="1:22" ht="30" customHeight="1">
      <c r="A13" s="19" t="s">
        <v>89</v>
      </c>
      <c r="B13" s="25"/>
      <c r="C13" s="31"/>
      <c r="D13" s="25"/>
      <c r="E13" s="31"/>
      <c r="F13" s="31"/>
      <c r="G13" s="31"/>
      <c r="H13" s="31"/>
      <c r="I13" s="41"/>
      <c r="J13" s="31"/>
      <c r="K13" s="41"/>
      <c r="L13" s="41"/>
      <c r="M13" s="41"/>
      <c r="N13" s="41"/>
      <c r="O13" s="41"/>
      <c r="P13" s="41"/>
      <c r="Q13" s="40"/>
      <c r="R13" s="31"/>
      <c r="S13" s="25"/>
      <c r="U13" s="17">
        <v>4181.49</v>
      </c>
      <c r="V13" s="59">
        <v>0.5100000000002183</v>
      </c>
    </row>
    <row r="14" spans="1:22" ht="30" customHeight="1">
      <c r="A14" s="19" t="s">
        <v>90</v>
      </c>
      <c r="B14" s="25"/>
      <c r="C14" s="31"/>
      <c r="D14" s="25"/>
      <c r="E14" s="31"/>
      <c r="F14" s="31"/>
      <c r="G14" s="31"/>
      <c r="H14" s="31"/>
      <c r="I14" s="41"/>
      <c r="J14" s="31"/>
      <c r="K14" s="41"/>
      <c r="L14" s="41"/>
      <c r="M14" s="41"/>
      <c r="N14" s="41"/>
      <c r="O14" s="41"/>
      <c r="P14" s="41"/>
      <c r="Q14" s="40"/>
      <c r="R14" s="31"/>
      <c r="S14" s="25"/>
      <c r="U14" s="17">
        <v>60.31</v>
      </c>
      <c r="V14" s="59">
        <v>-1.3100000000000023</v>
      </c>
    </row>
    <row r="15" spans="1:22" ht="30" customHeight="1">
      <c r="A15" s="19" t="s">
        <v>91</v>
      </c>
      <c r="B15" s="25"/>
      <c r="C15" s="31"/>
      <c r="D15" s="25"/>
      <c r="E15" s="31"/>
      <c r="F15" s="31"/>
      <c r="G15" s="31"/>
      <c r="H15" s="31"/>
      <c r="I15" s="41"/>
      <c r="J15" s="31"/>
      <c r="K15" s="41"/>
      <c r="L15" s="41"/>
      <c r="M15" s="41"/>
      <c r="N15" s="41"/>
      <c r="O15" s="41"/>
      <c r="P15" s="41"/>
      <c r="Q15" s="40"/>
      <c r="R15" s="31"/>
      <c r="S15" s="25"/>
      <c r="U15" s="17">
        <v>3735.53</v>
      </c>
      <c r="V15" s="59">
        <v>-0.5300000000002001</v>
      </c>
    </row>
    <row r="16" spans="1:22" s="16" customFormat="1" ht="30" customHeight="1">
      <c r="A16" s="48" t="s">
        <v>39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U16" s="16">
        <v>37916.19</v>
      </c>
      <c r="V16" s="59">
        <v>-3.1900000000023283</v>
      </c>
    </row>
  </sheetData>
  <sheetProtection/>
  <mergeCells count="10">
    <mergeCell ref="A1:S1"/>
    <mergeCell ref="R2:S2"/>
    <mergeCell ref="C3:H3"/>
    <mergeCell ref="J3:P3"/>
    <mergeCell ref="A3:A4"/>
    <mergeCell ref="B3:B4"/>
    <mergeCell ref="I3:I4"/>
    <mergeCell ref="Q3:Q4"/>
    <mergeCell ref="R3:R4"/>
    <mergeCell ref="S3:S4"/>
  </mergeCells>
  <printOptions/>
  <pageMargins left="0.75" right="0.75" top="1" bottom="1" header="0.5" footer="0.5"/>
  <pageSetup fitToHeight="1" fitToWidth="1" horizontalDpi="600" verticalDpi="600" orientation="landscape" paperSize="9" scale="76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T29"/>
  <sheetViews>
    <sheetView showZeros="0" zoomScalePageLayoutView="0" workbookViewId="0" topLeftCell="A1">
      <selection activeCell="Y3" sqref="Y3:Y4"/>
    </sheetView>
  </sheetViews>
  <sheetFormatPr defaultColWidth="9.00390625" defaultRowHeight="14.25"/>
  <cols>
    <col min="1" max="1" width="14.25390625" style="17" customWidth="1"/>
    <col min="2" max="3" width="11.25390625" style="17" customWidth="1"/>
    <col min="4" max="4" width="9.50390625" style="17" bestFit="1" customWidth="1"/>
    <col min="5" max="5" width="12.625" style="17" customWidth="1"/>
    <col min="6" max="7" width="9.50390625" style="17" bestFit="1" customWidth="1"/>
    <col min="8" max="10" width="10.875" style="17" customWidth="1"/>
    <col min="11" max="11" width="9.50390625" style="17" bestFit="1" customWidth="1"/>
    <col min="12" max="12" width="9.625" style="17" bestFit="1" customWidth="1"/>
    <col min="13" max="14" width="10.75390625" style="17" bestFit="1" customWidth="1"/>
    <col min="15" max="15" width="9.00390625" style="17" customWidth="1"/>
    <col min="16" max="16" width="14.50390625" style="17" hidden="1" customWidth="1"/>
    <col min="17" max="17" width="7.50390625" style="17" hidden="1" customWidth="1"/>
    <col min="18" max="16384" width="9.00390625" style="17" customWidth="1"/>
  </cols>
  <sheetData>
    <row r="1" spans="1:20" s="15" customFormat="1" ht="39.75" customHeight="1">
      <c r="A1" s="219" t="s">
        <v>128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52"/>
      <c r="P1" s="52"/>
      <c r="Q1" s="52"/>
      <c r="R1" s="52"/>
      <c r="S1" s="52"/>
      <c r="T1" s="52"/>
    </row>
    <row r="2" spans="1:14" ht="20.25" customHeight="1">
      <c r="A2" s="220" t="s">
        <v>72</v>
      </c>
      <c r="B2" s="220"/>
      <c r="C2" s="220"/>
      <c r="D2" s="43"/>
      <c r="E2" s="43"/>
      <c r="F2" s="43"/>
      <c r="G2" s="43"/>
      <c r="H2" s="43"/>
      <c r="I2" s="43"/>
      <c r="J2" s="43"/>
      <c r="K2" s="43"/>
      <c r="L2" s="43"/>
      <c r="M2" s="221" t="s">
        <v>73</v>
      </c>
      <c r="N2" s="221"/>
    </row>
    <row r="3" spans="1:14" ht="24" customHeight="1">
      <c r="A3" s="201" t="s">
        <v>74</v>
      </c>
      <c r="B3" s="214" t="s">
        <v>45</v>
      </c>
      <c r="C3" s="214"/>
      <c r="D3" s="214"/>
      <c r="E3" s="214"/>
      <c r="F3" s="214"/>
      <c r="G3" s="214"/>
      <c r="H3" s="226" t="s">
        <v>46</v>
      </c>
      <c r="I3" s="214"/>
      <c r="J3" s="214"/>
      <c r="K3" s="214"/>
      <c r="L3" s="195" t="s">
        <v>129</v>
      </c>
      <c r="M3" s="200" t="s">
        <v>7</v>
      </c>
      <c r="N3" s="195" t="s">
        <v>8</v>
      </c>
    </row>
    <row r="4" spans="1:16" ht="21.75" customHeight="1">
      <c r="A4" s="195"/>
      <c r="B4" s="214"/>
      <c r="C4" s="26" t="s">
        <v>9</v>
      </c>
      <c r="D4" s="26" t="s">
        <v>11</v>
      </c>
      <c r="E4" s="26" t="s">
        <v>130</v>
      </c>
      <c r="F4" s="26" t="s">
        <v>12</v>
      </c>
      <c r="G4" s="44" t="s">
        <v>15</v>
      </c>
      <c r="H4" s="195"/>
      <c r="I4" s="26" t="s">
        <v>16</v>
      </c>
      <c r="J4" s="53" t="s">
        <v>131</v>
      </c>
      <c r="K4" s="26" t="s">
        <v>25</v>
      </c>
      <c r="L4" s="195"/>
      <c r="M4" s="201"/>
      <c r="N4" s="195"/>
      <c r="P4" s="17" t="s">
        <v>132</v>
      </c>
    </row>
    <row r="5" spans="1:17" ht="18" customHeight="1">
      <c r="A5" s="26" t="s">
        <v>133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P5" s="38">
        <v>54253.8</v>
      </c>
      <c r="Q5" s="38">
        <v>0.19999999999708962</v>
      </c>
    </row>
    <row r="6" spans="1:17" ht="18" customHeight="1">
      <c r="A6" s="46" t="s">
        <v>134</v>
      </c>
      <c r="B6" s="45"/>
      <c r="C6" s="45"/>
      <c r="D6" s="45"/>
      <c r="E6" s="45"/>
      <c r="F6" s="45"/>
      <c r="G6" s="45"/>
      <c r="H6" s="47"/>
      <c r="I6" s="45"/>
      <c r="J6" s="45"/>
      <c r="K6" s="45"/>
      <c r="L6" s="45"/>
      <c r="M6" s="45"/>
      <c r="N6" s="45"/>
      <c r="P6" s="17">
        <v>54253.8</v>
      </c>
      <c r="Q6" s="38">
        <v>0.19999999999708962</v>
      </c>
    </row>
    <row r="7" spans="1:17" ht="18" customHeight="1">
      <c r="A7" s="46" t="s">
        <v>135</v>
      </c>
      <c r="B7" s="45"/>
      <c r="C7" s="45"/>
      <c r="D7" s="45"/>
      <c r="E7" s="45"/>
      <c r="F7" s="45"/>
      <c r="G7" s="45"/>
      <c r="H7" s="47"/>
      <c r="I7" s="45"/>
      <c r="J7" s="45"/>
      <c r="K7" s="45"/>
      <c r="L7" s="45"/>
      <c r="M7" s="45"/>
      <c r="N7" s="45"/>
      <c r="P7" s="17">
        <v>0</v>
      </c>
      <c r="Q7" s="38">
        <v>0</v>
      </c>
    </row>
    <row r="8" spans="1:17" ht="18" customHeight="1">
      <c r="A8" s="26" t="s">
        <v>136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P8" s="17">
        <v>16641.87</v>
      </c>
      <c r="Q8" s="38">
        <v>0.13000000000101863</v>
      </c>
    </row>
    <row r="9" spans="1:17" ht="18" customHeight="1">
      <c r="A9" s="46" t="s">
        <v>134</v>
      </c>
      <c r="B9" s="45"/>
      <c r="C9" s="45"/>
      <c r="D9" s="45"/>
      <c r="E9" s="45"/>
      <c r="F9" s="45"/>
      <c r="G9" s="45"/>
      <c r="H9" s="47"/>
      <c r="I9" s="45"/>
      <c r="J9" s="45"/>
      <c r="K9" s="45"/>
      <c r="L9" s="45"/>
      <c r="M9" s="45"/>
      <c r="N9" s="45"/>
      <c r="P9" s="17">
        <v>16641.87</v>
      </c>
      <c r="Q9" s="38">
        <v>0.13000000000101863</v>
      </c>
    </row>
    <row r="10" spans="1:17" ht="18" customHeight="1">
      <c r="A10" s="46" t="s">
        <v>135</v>
      </c>
      <c r="B10" s="45"/>
      <c r="C10" s="45"/>
      <c r="D10" s="45"/>
      <c r="E10" s="45"/>
      <c r="F10" s="45"/>
      <c r="G10" s="45"/>
      <c r="H10" s="47"/>
      <c r="I10" s="45"/>
      <c r="J10" s="45"/>
      <c r="K10" s="45"/>
      <c r="L10" s="45"/>
      <c r="M10" s="45"/>
      <c r="N10" s="45"/>
      <c r="P10" s="17">
        <v>0</v>
      </c>
      <c r="Q10" s="38">
        <v>0</v>
      </c>
    </row>
    <row r="11" spans="1:17" ht="18" customHeight="1">
      <c r="A11" s="46" t="s">
        <v>137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P11" s="17">
        <v>29050.26</v>
      </c>
      <c r="Q11" s="38">
        <v>-0.2599999999983993</v>
      </c>
    </row>
    <row r="12" spans="1:17" ht="18" customHeight="1">
      <c r="A12" s="46" t="s">
        <v>134</v>
      </c>
      <c r="B12" s="45"/>
      <c r="C12" s="45"/>
      <c r="D12" s="45"/>
      <c r="E12" s="45"/>
      <c r="F12" s="45"/>
      <c r="G12" s="45"/>
      <c r="H12" s="47"/>
      <c r="I12" s="45"/>
      <c r="J12" s="45"/>
      <c r="K12" s="45"/>
      <c r="L12" s="45"/>
      <c r="M12" s="45"/>
      <c r="N12" s="45"/>
      <c r="P12" s="17">
        <v>29050.26</v>
      </c>
      <c r="Q12" s="38">
        <v>-0.2599999999983993</v>
      </c>
    </row>
    <row r="13" spans="1:17" ht="18" customHeight="1">
      <c r="A13" s="46" t="s">
        <v>135</v>
      </c>
      <c r="B13" s="45"/>
      <c r="C13" s="45"/>
      <c r="D13" s="45"/>
      <c r="E13" s="45"/>
      <c r="F13" s="45"/>
      <c r="G13" s="45"/>
      <c r="H13" s="47"/>
      <c r="I13" s="45"/>
      <c r="J13" s="45"/>
      <c r="K13" s="45"/>
      <c r="L13" s="45"/>
      <c r="M13" s="45"/>
      <c r="N13" s="45"/>
      <c r="P13" s="17">
        <v>0</v>
      </c>
      <c r="Q13" s="38">
        <v>0</v>
      </c>
    </row>
    <row r="14" spans="1:17" ht="18" customHeight="1">
      <c r="A14" s="46" t="s">
        <v>138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P14" s="17">
        <v>32019.16</v>
      </c>
      <c r="Q14" s="38">
        <v>-0.15999999999985448</v>
      </c>
    </row>
    <row r="15" spans="1:17" ht="18" customHeight="1">
      <c r="A15" s="46" t="s">
        <v>134</v>
      </c>
      <c r="B15" s="45"/>
      <c r="C15" s="45"/>
      <c r="D15" s="45"/>
      <c r="E15" s="45"/>
      <c r="F15" s="45"/>
      <c r="G15" s="45"/>
      <c r="H15" s="47"/>
      <c r="I15" s="45"/>
      <c r="J15" s="45"/>
      <c r="K15" s="45"/>
      <c r="L15" s="45"/>
      <c r="M15" s="45"/>
      <c r="N15" s="45"/>
      <c r="P15" s="17">
        <v>32019.16</v>
      </c>
      <c r="Q15" s="38">
        <v>-0.15999999999985448</v>
      </c>
    </row>
    <row r="16" spans="1:17" ht="18" customHeight="1">
      <c r="A16" s="46" t="s">
        <v>135</v>
      </c>
      <c r="B16" s="45"/>
      <c r="C16" s="45"/>
      <c r="D16" s="45"/>
      <c r="E16" s="45"/>
      <c r="F16" s="45"/>
      <c r="G16" s="45"/>
      <c r="H16" s="47"/>
      <c r="I16" s="45"/>
      <c r="J16" s="45"/>
      <c r="K16" s="45"/>
      <c r="L16" s="45"/>
      <c r="M16" s="45"/>
      <c r="N16" s="45"/>
      <c r="P16" s="17">
        <v>0</v>
      </c>
      <c r="Q16" s="38">
        <v>0</v>
      </c>
    </row>
    <row r="17" spans="1:17" ht="18" customHeight="1">
      <c r="A17" s="26" t="s">
        <v>139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P17" s="17">
        <v>29626.44</v>
      </c>
      <c r="Q17" s="38">
        <v>0.5600000000013097</v>
      </c>
    </row>
    <row r="18" spans="1:17" ht="18.75" customHeight="1">
      <c r="A18" s="46" t="s">
        <v>134</v>
      </c>
      <c r="B18" s="45"/>
      <c r="C18" s="45"/>
      <c r="D18" s="45"/>
      <c r="E18" s="45"/>
      <c r="F18" s="45"/>
      <c r="G18" s="45"/>
      <c r="H18" s="47"/>
      <c r="I18" s="45"/>
      <c r="J18" s="45"/>
      <c r="K18" s="45"/>
      <c r="L18" s="45"/>
      <c r="M18" s="45"/>
      <c r="N18" s="45"/>
      <c r="P18" s="17">
        <v>29609.54</v>
      </c>
      <c r="Q18" s="38">
        <v>0.4599999999991269</v>
      </c>
    </row>
    <row r="19" spans="1:17" ht="18" customHeight="1">
      <c r="A19" s="46" t="s">
        <v>135</v>
      </c>
      <c r="B19" s="45"/>
      <c r="C19" s="45"/>
      <c r="D19" s="45"/>
      <c r="E19" s="45"/>
      <c r="F19" s="45"/>
      <c r="G19" s="45"/>
      <c r="H19" s="47"/>
      <c r="I19" s="45"/>
      <c r="J19" s="45"/>
      <c r="K19" s="45"/>
      <c r="L19" s="45"/>
      <c r="M19" s="45"/>
      <c r="N19" s="45"/>
      <c r="P19" s="17">
        <v>16.9</v>
      </c>
      <c r="Q19" s="38">
        <v>0.10000000000000142</v>
      </c>
    </row>
    <row r="20" spans="1:17" ht="18" customHeight="1">
      <c r="A20" s="26" t="s">
        <v>140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P20" s="17">
        <v>14172.27</v>
      </c>
      <c r="Q20" s="38">
        <v>-1.2700000000004366</v>
      </c>
    </row>
    <row r="21" spans="1:17" ht="18" customHeight="1">
      <c r="A21" s="46" t="s">
        <v>134</v>
      </c>
      <c r="B21" s="45"/>
      <c r="C21" s="45"/>
      <c r="D21" s="45"/>
      <c r="E21" s="45"/>
      <c r="F21" s="45"/>
      <c r="G21" s="45"/>
      <c r="H21" s="47"/>
      <c r="I21" s="45"/>
      <c r="J21" s="45"/>
      <c r="K21" s="45"/>
      <c r="L21" s="45"/>
      <c r="M21" s="45"/>
      <c r="N21" s="45"/>
      <c r="P21" s="17">
        <v>14172.27</v>
      </c>
      <c r="Q21" s="38">
        <v>-0.27000000000043656</v>
      </c>
    </row>
    <row r="22" spans="1:17" ht="18" customHeight="1">
      <c r="A22" s="46" t="s">
        <v>135</v>
      </c>
      <c r="B22" s="45"/>
      <c r="C22" s="45"/>
      <c r="D22" s="45"/>
      <c r="E22" s="45"/>
      <c r="F22" s="45"/>
      <c r="G22" s="45"/>
      <c r="H22" s="47"/>
      <c r="I22" s="45"/>
      <c r="J22" s="45"/>
      <c r="K22" s="45"/>
      <c r="L22" s="45"/>
      <c r="M22" s="45"/>
      <c r="N22" s="45"/>
      <c r="P22" s="17">
        <v>0</v>
      </c>
      <c r="Q22" s="38">
        <v>-1</v>
      </c>
    </row>
    <row r="23" spans="1:17" s="16" customFormat="1" ht="18" customHeight="1">
      <c r="A23" s="48" t="s">
        <v>39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P23" s="54">
        <v>175763.79</v>
      </c>
      <c r="Q23" s="38">
        <v>-0.7900000000081491</v>
      </c>
    </row>
    <row r="24" spans="1:17" ht="18" customHeight="1">
      <c r="A24" s="50" t="s">
        <v>134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P24" s="54">
        <v>175746.9</v>
      </c>
      <c r="Q24" s="38">
        <v>0.10000000000582077</v>
      </c>
    </row>
    <row r="25" spans="1:17" ht="18" customHeight="1">
      <c r="A25" s="50" t="s">
        <v>135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P25" s="54">
        <v>16.9</v>
      </c>
      <c r="Q25" s="38">
        <v>-0.8999999999999986</v>
      </c>
    </row>
    <row r="29" ht="14.25">
      <c r="C29" s="51"/>
    </row>
  </sheetData>
  <sheetProtection/>
  <mergeCells count="11">
    <mergeCell ref="M3:M4"/>
    <mergeCell ref="N3:N4"/>
    <mergeCell ref="A1:N1"/>
    <mergeCell ref="A2:C2"/>
    <mergeCell ref="M2:N2"/>
    <mergeCell ref="C3:G3"/>
    <mergeCell ref="I3:K3"/>
    <mergeCell ref="A3:A4"/>
    <mergeCell ref="B3:B4"/>
    <mergeCell ref="H3:H4"/>
    <mergeCell ref="L3:L4"/>
  </mergeCells>
  <printOptions/>
  <pageMargins left="0.75" right="0.75" top="1" bottom="1" header="0.5" footer="0.5"/>
  <pageSetup fitToHeight="1" fitToWidth="1" horizontalDpi="600" verticalDpi="600" orientation="landscape" paperSize="9" scale="8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郑境廉</cp:lastModifiedBy>
  <cp:lastPrinted>2020-01-08T06:23:03Z</cp:lastPrinted>
  <dcterms:created xsi:type="dcterms:W3CDTF">1996-12-17T01:32:42Z</dcterms:created>
  <dcterms:modified xsi:type="dcterms:W3CDTF">2020-09-25T01:53:50Z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