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685"/>
  </bookViews>
  <sheets>
    <sheet name="附表1" sheetId="5" r:id="rId1"/>
    <sheet name="第一批(1)" sheetId="1" state="hidden" r:id="rId2"/>
    <sheet name="附表2" sheetId="6" state="hidden" r:id="rId3"/>
    <sheet name="第二批" sheetId="3" state="hidden" r:id="rId4"/>
    <sheet name="多笔贷款计算测算2023年" sheetId="2" state="hidden" r:id="rId5"/>
    <sheet name="多笔贷款计算测算2024年" sheetId="4" state="hidden" r:id="rId6"/>
  </sheets>
  <definedNames>
    <definedName name="_xlnm._FilterDatabase" localSheetId="0" hidden="1">附表1!$A$4:$D$21</definedName>
    <definedName name="_xlnm._FilterDatabase" localSheetId="2" hidden="1">附表2!$A$5:$U$212</definedName>
    <definedName name="_xlnm._FilterDatabase" localSheetId="1" hidden="1">'第一批(1)'!$A$4:$O$4</definedName>
    <definedName name="_xlnm.Print_Area" localSheetId="0">附表1!$A$1:$D$21</definedName>
    <definedName name="_xlnm.Print_Titles" localSheetId="0">附表1!$1:$4</definedName>
    <definedName name="_xlnm.Print_Titles" localSheetId="2">附表2!$1:$5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<sst xmlns="http://schemas.openxmlformats.org/spreadsheetml/2006/main" count="1694" uniqueCount="556">
  <si>
    <t>2025年省级现代设施渔业贷款贴息明细表</t>
  </si>
  <si>
    <t>序号</t>
  </si>
  <si>
    <t>地市</t>
  </si>
  <si>
    <t>贴息对象名称</t>
  </si>
  <si>
    <t>贴息类别</t>
  </si>
  <si>
    <t>复核核定贴息金额（万元）</t>
  </si>
  <si>
    <t>2024年上半年</t>
  </si>
  <si>
    <t>2025年</t>
  </si>
  <si>
    <t>合计</t>
  </si>
  <si>
    <t>湛江市</t>
  </si>
  <si>
    <t>广东海威农业集团有限公司</t>
  </si>
  <si>
    <t>设施渔业</t>
  </si>
  <si>
    <t>广东恒燚海洋产业发展有限公司</t>
  </si>
  <si>
    <t>湛江市海洋与农业投资集团有限公司</t>
  </si>
  <si>
    <t>湛江市农发国际水产城管理有限公司</t>
  </si>
  <si>
    <t>广东粤之宝水产有限公司</t>
  </si>
  <si>
    <t>广东恒兴海洋食品开发有限公司</t>
  </si>
  <si>
    <t>全联集采水产品（广东）股份有限公司</t>
  </si>
  <si>
    <t>广东省深海牧渔科技有限公司</t>
  </si>
  <si>
    <t>附件二</t>
  </si>
  <si>
    <t>广东省现代设施农业贷款贴息对象及拨付金额核定汇总表</t>
  </si>
  <si>
    <t>建设项目名称</t>
  </si>
  <si>
    <t>贴息时间</t>
  </si>
  <si>
    <t>贷款金额</t>
  </si>
  <si>
    <t>实际用于帖息范围的贷款金额（万元）</t>
  </si>
  <si>
    <t>贴息时间内利息（万元）</t>
  </si>
  <si>
    <t>实际贴息额（万元）</t>
  </si>
  <si>
    <t>核减情况（较实际贴息额）</t>
  </si>
  <si>
    <t>审核结果</t>
  </si>
  <si>
    <t>核减贷款金额</t>
  </si>
  <si>
    <t>核减利息金额</t>
  </si>
  <si>
    <t>核减原因</t>
  </si>
  <si>
    <t>符合贴息条件贷款金额</t>
  </si>
  <si>
    <t>审核贴息金额</t>
  </si>
  <si>
    <t>备注</t>
  </si>
  <si>
    <t>一</t>
  </si>
  <si>
    <t>广州市</t>
  </si>
  <si>
    <t>冯绮飞</t>
  </si>
  <si>
    <t>建设养殖池和大棚</t>
  </si>
  <si>
    <t>2023年1月1日-2023年12月31日</t>
  </si>
  <si>
    <t>为续贷合同，贷款支付给个人，支付日期为2021年11月26日</t>
  </si>
  <si>
    <t>广东安圜绿天然现代农业有限公司</t>
  </si>
  <si>
    <t>安圜新楼村蔬菜基地建设</t>
  </si>
  <si>
    <t>2024年1月1日-2024年6月30日</t>
  </si>
  <si>
    <t>广东安圜现代农业有限公司</t>
  </si>
  <si>
    <t>广东三天鲜畜牧有限公司</t>
  </si>
  <si>
    <t>鸡场二期建设及设备购置项目</t>
  </si>
  <si>
    <t>广东新供销天润粮油集团有限公司</t>
  </si>
  <si>
    <t>建设5万吨粮食储备物流基地（一期）项目建设项目</t>
  </si>
  <si>
    <t>广东智威农业科技股份有限公司</t>
  </si>
  <si>
    <t>广东智威优质鸡种业育繁推一体化中心</t>
  </si>
  <si>
    <t>提供贷款单位非银行类金融机构</t>
  </si>
  <si>
    <t>广东中施龙泰低碳科技有限公司</t>
  </si>
  <si>
    <t>智慧农业设施建设项目</t>
  </si>
  <si>
    <t>此笔贷款资金用途定向归还原借据余额，不符合贴息范围</t>
  </si>
  <si>
    <t>广州百德园艺有限公司</t>
  </si>
  <si>
    <t>水肥一体化智能配肥喷灌系统</t>
  </si>
  <si>
    <t>2023年3月12日-2023年12月31日</t>
  </si>
  <si>
    <t>广州从化顺昌源绿色食品有限公司</t>
  </si>
  <si>
    <t>购买果酒类产品生产设施设备</t>
  </si>
  <si>
    <t>购买果酒类产品生产设施设备，不符合贴息范围</t>
  </si>
  <si>
    <t>广州市从化顺昌源绿色食品有限公司</t>
  </si>
  <si>
    <t>采购水果酒加工设备，不符合贴息范围</t>
  </si>
  <si>
    <t>广州风行乳业股份有限公司</t>
  </si>
  <si>
    <t>风行乳液生产研发基地项目一期</t>
  </si>
  <si>
    <t>广州福联农业科技发展有限公司</t>
  </si>
  <si>
    <t>水肥一体化工程建设</t>
  </si>
  <si>
    <t>广州花都越秀农牧有限公司</t>
  </si>
  <si>
    <t>花都现代生态农牧一体化产业基地建设项目</t>
  </si>
  <si>
    <t>2023年7月1日-2023年12月31日</t>
  </si>
  <si>
    <t>提供的借据金额9700.69万元。</t>
  </si>
  <si>
    <t>广州金农现代农业有限公司</t>
  </si>
  <si>
    <t>广州增城区生猪养殖现代农业产业园建设项目</t>
  </si>
  <si>
    <t>广州绿天然生态农业有限公司</t>
  </si>
  <si>
    <t>温室大棚种植基地建设</t>
  </si>
  <si>
    <t>广州市从化华隆果菜保鲜有限公司</t>
  </si>
  <si>
    <t>农产品产地仓储冷链物流加工车间（一期）项目</t>
  </si>
  <si>
    <t>广州市金宝生态农业有限公司</t>
  </si>
  <si>
    <t>标准化生猪养殖数字农业示范园（陈洞村）建设项目</t>
  </si>
  <si>
    <t>广州市启迪农业科技有限公司</t>
  </si>
  <si>
    <t>防疫防晒降温系统、加工车间、生物菌应用中心等建设</t>
  </si>
  <si>
    <t>广州市如丰果子调味食品有限公司</t>
  </si>
  <si>
    <t>建腐乳粉加工车间、酱菜基地和购买生产机械</t>
  </si>
  <si>
    <t>非农业生产企业，为腐乳、酱菜生产企业，不符合贴息范围</t>
  </si>
  <si>
    <t>广州市昇永农业有限公司</t>
  </si>
  <si>
    <t>粤港澳大湾区“菜篮子”通关（增城）便利区</t>
  </si>
  <si>
    <t>2023年1月1日-2023年10月23日</t>
  </si>
  <si>
    <t>广州市万羽农牧有限公司</t>
  </si>
  <si>
    <t>万羽农牧养殖基地提升项目</t>
  </si>
  <si>
    <t>2023年9月21日-2023年12月31日</t>
  </si>
  <si>
    <t>借款用途为补充日常经营流动资金，提供支出回单70万元，审核按70万元实际占用天数计算贴息。</t>
  </si>
  <si>
    <t>广州市味美轩食品科技有限公司</t>
  </si>
  <si>
    <t>购置冷藏车设备</t>
  </si>
  <si>
    <t>广州市粤派食品有限公司</t>
  </si>
  <si>
    <t>腐乳发酵设备、喷雾干燥设备</t>
  </si>
  <si>
    <t>2023年1月1日-2023年7月20日</t>
  </si>
  <si>
    <t>非农业生产企业，购腐乳发酵设备，不符合贴息范围</t>
  </si>
  <si>
    <t>广州市中心沟水产养殖发展有限公司</t>
  </si>
  <si>
    <t>鱼菜共生绿色高效生态循环系统建设与示范和循环推水养殖系统建设与示范工程</t>
  </si>
  <si>
    <t>广州天农牧业有限公司</t>
  </si>
  <si>
    <t>广州市花都区水口现代高效肉猪养殖示范场</t>
  </si>
  <si>
    <t>主体涉及整改事项，需要全额核减</t>
  </si>
  <si>
    <t>广州一衣口田生态养猪有限公司</t>
  </si>
  <si>
    <t>广州一衣口田生态养猪有限公司改扩建顶目</t>
  </si>
  <si>
    <t>广州壹号生物技术有限公司</t>
  </si>
  <si>
    <t>广州市从化区壹号蛋鸡产业园（新村养殖基地）建设项目</t>
  </si>
  <si>
    <t>广州壹号食品有限责任公司</t>
  </si>
  <si>
    <t>广州壹号食品（帝田基地）建设项目</t>
  </si>
  <si>
    <t>广州宇从农机专业合作社</t>
  </si>
  <si>
    <t>广州宇从粮食加工中心建设项目</t>
  </si>
  <si>
    <t>定向归还原借款，不符合贴息范围</t>
  </si>
  <si>
    <t>广州增城现代农业投资发展集团有限公司</t>
  </si>
  <si>
    <t>广州东部粮油储备加工中心建设工程项目</t>
  </si>
  <si>
    <t>1、非向银行贷款：与农发基础设施基金有限公司签订借款协议，由中国农业发展银行作为管理人授权机构；2、贷款资金作为资本金投入广州市增城粮食储备管理有限公司；3、工程支出非申报主体支出，由广州市增城粮食储备管理有限公司支出款项。</t>
  </si>
  <si>
    <t>广州增牧牧业有限公司</t>
  </si>
  <si>
    <t>广州一衣口田生态养猪有限公司改扩建项目</t>
  </si>
  <si>
    <t>广州中植睿智绿色农业发展有限公司</t>
  </si>
  <si>
    <t>5G智控无土栽培蓝莓园基地项目</t>
  </si>
  <si>
    <t>2023年10月30日-2023年12月31日</t>
  </si>
  <si>
    <t>广州中植智慧农业发展有限公司</t>
  </si>
  <si>
    <t>大棚工程、托果架工程、冷库修整（预冷间扩建）</t>
  </si>
  <si>
    <t>广州朱村农业投资发展有限公司</t>
  </si>
  <si>
    <t>稻谷烘干中心、育秧中心建设项目</t>
  </si>
  <si>
    <t>2023年6月5日-2023年12月31日</t>
  </si>
  <si>
    <t>徐国赢</t>
  </si>
  <si>
    <t>水产养殖基地建设项目</t>
  </si>
  <si>
    <t>1、建设项目属花都区“菜蓝子”项目，项目实际使用资金137.3万元，其中政府补助资金50万元。2、贷款资金支出与项目无关：2022年1月11日贷款150万元，根据申报单位提交的项目支出明细表，于2022年1月19日已支付全部项目支出，共使用贷款资金134.3万元，此笔贷款于2023年1月4日还清，认定2023年1月取得的贷款150万元与项目支出无关。3、2023年1月取得贷款150万元，支出流水无法闭环，无法认定是否与建设项目相关。</t>
  </si>
  <si>
    <t>中科园艺研究院（广州）有限公司</t>
  </si>
  <si>
    <t>广州花都国际蝴蝶兰种业产业园</t>
  </si>
  <si>
    <t>2024年1月25日-2024年6月30日</t>
  </si>
  <si>
    <t>二</t>
  </si>
  <si>
    <t>汕头市</t>
  </si>
  <si>
    <t>汕头南澳耕泰洋水产有限公司</t>
  </si>
  <si>
    <t>广东省汕头市南澳县深海网箱建设</t>
  </si>
  <si>
    <t>2023年11月-2023年12月</t>
  </si>
  <si>
    <t>未提供收到贷款的银行回单、利息支付回单和贷款资金使用支付回单</t>
  </si>
  <si>
    <t>汕头市冠大实业有限公司</t>
  </si>
  <si>
    <t>冷冻冷藏综合冷库建设</t>
  </si>
  <si>
    <t>2023年1月-2023年12月</t>
  </si>
  <si>
    <t>濠江冷链物流生态圈产业园（一期）</t>
  </si>
  <si>
    <t>2024年1月-2024年6月</t>
  </si>
  <si>
    <t>汕头市炼锋鱼粉有限公司</t>
  </si>
  <si>
    <t>单一饲料生产设备采购项目</t>
  </si>
  <si>
    <t>1、邮政银行（贷款合同054400298020230106202101）贷款金额500万元，借款合同用途为购买原材料，不符合贴息政策的范围。2、中信银行贷款金额500万元，实际支出384万元，贴息按384万元计息。</t>
  </si>
  <si>
    <t>三</t>
  </si>
  <si>
    <t>佛山市</t>
  </si>
  <si>
    <t>佛山南海扬翔食品有限公司</t>
  </si>
  <si>
    <t>南海扬翔农业互联网食品园区项目</t>
  </si>
  <si>
    <t>2023年1月1日至2023年12月31日</t>
  </si>
  <si>
    <t>2024年1月1日至2024年6月30日</t>
  </si>
  <si>
    <t>佛山市高明区新广农牧有限公司</t>
  </si>
  <si>
    <t>白羽肉鸡育种研发基地项目</t>
  </si>
  <si>
    <t>2023年度</t>
  </si>
  <si>
    <t>佛山市三水白金水产种苗有限公司</t>
  </si>
  <si>
    <t>白金水产青岐养殖池塘改造提升项目、广东省级鲫鱼良种场能力提升建设项目</t>
  </si>
  <si>
    <t>佛山农商银行（贷款合同佛农商0669借字2022年第115250号）贷款金额300万元，贷款期间为2022年11月29日至2023年11月27日，借款合同约定用途:“采购原材料”，不符合贴息政策的范围。</t>
  </si>
  <si>
    <t>佛山市三水区乐家庄养殖有限公司</t>
  </si>
  <si>
    <t>乐家庄养殖有限公司A片区养殖池塘改造提升项目，乐家庄养殖有限公司B片区全域养殖池塘改造提升项目</t>
  </si>
  <si>
    <t>150</t>
  </si>
  <si>
    <t>5.6275</t>
  </si>
  <si>
    <t>佛山市顺德区旺海饲料实业有限公司</t>
  </si>
  <si>
    <t>佛山市顺德区旺海饲料实业有限公司升级改造项目</t>
  </si>
  <si>
    <t>广东何氏智慧渔业科技有限公司</t>
  </si>
  <si>
    <t>佛山三水预制莱精深加工智慧冷链物流项目</t>
  </si>
  <si>
    <t>广东均健冷冻食品科技有限公司</t>
  </si>
  <si>
    <t>佛山市顺德区优质草鲩产业园 园区现代科技水产品加工和仓储保鲜能力建设项目</t>
  </si>
  <si>
    <t>广东梁氏水产种业有限公司</t>
  </si>
  <si>
    <t>广东省级鲈鳜遗传育种中心</t>
  </si>
  <si>
    <t>借款合同为经营周转贷款，按资金使用有效时间计算利息</t>
  </si>
  <si>
    <t>广东万顷洋农业发展有限公司</t>
  </si>
  <si>
    <t>广东万顷园艺世界</t>
  </si>
  <si>
    <t>四</t>
  </si>
  <si>
    <t>韶关市</t>
  </si>
  <si>
    <t xml:space="preserve"> 仁化县原丰农业发展有限公司</t>
  </si>
  <si>
    <t>仁化县花生油加工基地</t>
  </si>
  <si>
    <t>广东省板岭原种猪场有限公司</t>
  </si>
  <si>
    <t>新丰板岭原种猪场改扩建项目</t>
  </si>
  <si>
    <t>广东省乐众农业科技发展有限公司</t>
  </si>
  <si>
    <t>乐众工业化循环水养殖</t>
  </si>
  <si>
    <t>2023年1月1日至 2023年12月31日</t>
  </si>
  <si>
    <t>2024年1月1日至 2024年6月30日</t>
  </si>
  <si>
    <t>何腾港</t>
  </si>
  <si>
    <t>鲈鱼陆基圆桶养殖项目</t>
  </si>
  <si>
    <t>2023年1月1日-
2023年12月31日</t>
  </si>
  <si>
    <t>乐昌市梅花镇泰富嘉盛种养专业合作社</t>
  </si>
  <si>
    <t>冷库制冷设施</t>
  </si>
  <si>
    <t>2023年01月01月至2023年12月31日</t>
  </si>
  <si>
    <t>刘长生</t>
  </si>
  <si>
    <t>现代设施农业贷款贴息项目--李子种植项目</t>
  </si>
  <si>
    <t>南雄市百韵香生态农业开发有限公司</t>
  </si>
  <si>
    <t>现代设施农业贷款贴息项目--兰花种植基地项目</t>
  </si>
  <si>
    <t>南雄市兄弟米业有限公司</t>
  </si>
  <si>
    <t>粮食产地烘干设施</t>
  </si>
  <si>
    <t>南雄市优源现代农业科技有限公司</t>
  </si>
  <si>
    <t>南雄黄金香印葡萄现代农业产业园</t>
  </si>
  <si>
    <t>现代设施农业项目</t>
  </si>
  <si>
    <t>2024年01月01日-
2024年06月30日</t>
  </si>
  <si>
    <t>南雄市粤斌米业有限公司</t>
  </si>
  <si>
    <t>节能环保型水稻机械化烘干中心建设</t>
  </si>
  <si>
    <t>乳源瑶族自治县云子潭生态农业有限公司</t>
  </si>
  <si>
    <t>2023年省级涉农统筹整合资金（现代设施农业建设贷款贴息）</t>
  </si>
  <si>
    <t>韶关市丽丰兆业渔业发展有限公司</t>
  </si>
  <si>
    <t>精细化南美白对虾养殖池新建项目</t>
  </si>
  <si>
    <t>乐昌市丽丰兆业大赛村年产两批工厂化循环水标粗鱼苗车间新建项目</t>
  </si>
  <si>
    <t>韶关粤北兄弟农业科技发展有限公司</t>
  </si>
  <si>
    <t>智能化水稻育秧中心</t>
  </si>
  <si>
    <t>始兴县金马农业发展有限公司</t>
  </si>
  <si>
    <t>建设稻谷烘干加工厂</t>
  </si>
  <si>
    <t>始兴县樱弘农业科技有限公司</t>
  </si>
  <si>
    <t>始兴县1000亩春节大樱桃现代农业产业园</t>
  </si>
  <si>
    <t>五</t>
  </si>
  <si>
    <t>河源市</t>
  </si>
  <si>
    <t>东源东瑞农牧发展有限公司</t>
  </si>
  <si>
    <t>东源东瑞农牧发展有限公司现代农业综合体群丰项目</t>
  </si>
  <si>
    <t>2024年1月1日-6月30日</t>
  </si>
  <si>
    <t>东源县友信种植专业合作社</t>
  </si>
  <si>
    <t>烘干厂房工程</t>
  </si>
  <si>
    <t>广东广弘种业科技有限公司</t>
  </si>
  <si>
    <t>中国国鸡种业基地建设</t>
  </si>
  <si>
    <t>广东润泽食品有限公司</t>
  </si>
  <si>
    <t>和平县贝墩镇农产品仓储保鲜加工及冷链物流产业园</t>
  </si>
  <si>
    <t>六</t>
  </si>
  <si>
    <t>梅州市</t>
  </si>
  <si>
    <t>广东新供销天业冷链集团有限公司</t>
  </si>
  <si>
    <t>广东供销天业（梅县）冷链物流中心</t>
  </si>
  <si>
    <t>梅州华发现代农业科技有限公司</t>
  </si>
  <si>
    <t>华发现代农业（梅州）示范基地项目</t>
  </si>
  <si>
    <t>梅州市稻丰实业有限公司</t>
  </si>
  <si>
    <t>农产品仓储加工和冷链物流设施建设</t>
  </si>
  <si>
    <t>兴宁广弘农牧发展有限公司</t>
  </si>
  <si>
    <t>梅州兴宁刁坊镇新坪塘村繁殖基地年出栏30万头生猪养殖项目</t>
  </si>
  <si>
    <t>正大康地核心种猪育种（梅州）有限公司</t>
  </si>
  <si>
    <t>正大康地3600头原种猪建设项目</t>
  </si>
  <si>
    <t>正大康地种猪育种（平远）有限公司</t>
  </si>
  <si>
    <t>正大康地（平远）1200头纯种猪场</t>
  </si>
  <si>
    <t>七</t>
  </si>
  <si>
    <t>惠州市</t>
  </si>
  <si>
    <t>广东谭喜农业科技有限公司</t>
  </si>
  <si>
    <t>建设冻库、农产品加工厂房、设备采购</t>
  </si>
  <si>
    <t>2023年1月1日—2023年12月31日</t>
  </si>
  <si>
    <t>只提供了发票未提供资金使用付款单据和合同，提供的发票为梅州展馆设计装修费用和加工设备采购，不符合贴息范围</t>
  </si>
  <si>
    <t>惠州市广丰农牧有限公司</t>
  </si>
  <si>
    <t>智能数字化种猪繁育基地一体化项目建设</t>
  </si>
  <si>
    <t>2024年1月1日—2024年6月30日</t>
  </si>
  <si>
    <t>骏旺食品（广东）有限公司</t>
  </si>
  <si>
    <t>惠州骏旺家禽冷链深加工一体化项目</t>
  </si>
  <si>
    <t>一方海（广东）海洋牧场有限公司</t>
  </si>
  <si>
    <t>水产品加工车间及养殖设施项目</t>
  </si>
  <si>
    <t>八</t>
  </si>
  <si>
    <t>汕尾市</t>
  </si>
  <si>
    <t>陆河县可兴农机专业合作社</t>
  </si>
  <si>
    <t>购买冷库配件</t>
  </si>
  <si>
    <t>陆河县利富种植专业合作社</t>
  </si>
  <si>
    <t>保鲜冷链，粮食产地烘干设施</t>
  </si>
  <si>
    <t>陆河县新意源种养专业合作社</t>
  </si>
  <si>
    <t>保鲜冷链</t>
  </si>
  <si>
    <t>九</t>
  </si>
  <si>
    <t>江门市</t>
  </si>
  <si>
    <t>广东丰泫农业科技有限公司</t>
  </si>
  <si>
    <t>广东省丰泫农业科技有公司年产产能20000吨水产品加工建设项目</t>
  </si>
  <si>
    <t>广东广垦华粮米业有限公司</t>
  </si>
  <si>
    <t>广垦华粮1.2万电标准粮仓改造项目建设</t>
  </si>
  <si>
    <t>2023年1月1日—2023年12月32日</t>
  </si>
  <si>
    <t>开平市宇秦农业科技有限公司</t>
  </si>
  <si>
    <t>广东省2022年粮食烘干设施建设项目</t>
  </si>
  <si>
    <t>十</t>
  </si>
  <si>
    <t>阳江市</t>
  </si>
  <si>
    <t>广东丰多采农业发展有限公司</t>
  </si>
  <si>
    <t>改造设施大棚、水肥一体化设施</t>
  </si>
  <si>
    <t>广东恒达粮油储运有限公司</t>
  </si>
  <si>
    <t>广东康之源农业科技有限公司</t>
  </si>
  <si>
    <t>设施畜牧</t>
  </si>
  <si>
    <t>阳春市星宝坚果发展有限公司</t>
  </si>
  <si>
    <t>农产品产地烘干设施建设</t>
  </si>
  <si>
    <t>阳江市大海水产饲料有限公司</t>
  </si>
  <si>
    <t>年产15.7万吨水产饲料生产设施</t>
  </si>
  <si>
    <t>十一</t>
  </si>
  <si>
    <t>半潜桁架式渔业智能养殖平台建设项目</t>
  </si>
  <si>
    <t>恒兴海洋食品研发生产项目（一期）</t>
  </si>
  <si>
    <t>广东恒兴生物科技发展有限公司</t>
  </si>
  <si>
    <t>养殖动保产品生产基地建设项目</t>
  </si>
  <si>
    <t>广东湛江雷州牧原农牧有限公司</t>
  </si>
  <si>
    <t>雷州生猪养殖项目</t>
  </si>
  <si>
    <t>雷州市广垦金星畜牧有限公司</t>
  </si>
  <si>
    <t>金星生猪养殖基地项目建设及购买设备</t>
  </si>
  <si>
    <t>雷州市广垦南光畜牧有限公司</t>
  </si>
  <si>
    <t>生猪养殖基地项目建设及购买生产设备</t>
  </si>
  <si>
    <t>雷州市广垦幸福畜牧有限公司</t>
  </si>
  <si>
    <t>生猪养殖基地项目建设及购买设备</t>
  </si>
  <si>
    <t>雷州市培财基础设施建设有限公司</t>
  </si>
  <si>
    <t>雷州市综合冷链物流园项目</t>
  </si>
  <si>
    <t>雷州壹号食品有限公司</t>
  </si>
  <si>
    <t>草朗生猪养殖基地建设项目</t>
  </si>
  <si>
    <t>遂溪县广垦三塘畜牧有限公司</t>
  </si>
  <si>
    <t>遂溪壹号畜牧有公司</t>
  </si>
  <si>
    <t>昌洋生猪养殖基地建设项目</t>
  </si>
  <si>
    <t>徐闻县京基智农时代有限公司</t>
  </si>
  <si>
    <t>京基智农徐闻县生猪产业链项目</t>
  </si>
  <si>
    <t>湛江德鹏生态农业有限公司</t>
  </si>
  <si>
    <t>生鸡屠宰冷链运输销售项目</t>
  </si>
  <si>
    <t>湛江广垦火炬种猪有限公司</t>
  </si>
  <si>
    <t>生猪养殖基地项目</t>
  </si>
  <si>
    <t>正大（湛江）家禽产业有限公司</t>
  </si>
  <si>
    <t>孵化场、肉鸡场</t>
  </si>
  <si>
    <t>正大（湛江）猪产业有限公司</t>
  </si>
  <si>
    <t>湛江百万头生猪项目-雷州场</t>
  </si>
  <si>
    <t>十二</t>
  </si>
  <si>
    <t>肇庆市</t>
  </si>
  <si>
    <t>封开越秀农牧有限公司</t>
  </si>
  <si>
    <t>封开越秀生猪养殖产业基地</t>
  </si>
  <si>
    <t>广东大家食品有限公司</t>
  </si>
  <si>
    <t>广东大家食品有限公司生猪新改生产线项目</t>
  </si>
  <si>
    <t>广东新辉园农业发展有限公司</t>
  </si>
  <si>
    <t>建设猪舍项目</t>
  </si>
  <si>
    <t>广东粤宏康农业科技有限公司</t>
  </si>
  <si>
    <t>正鑫杏花鸡养殖及深加工项目</t>
  </si>
  <si>
    <t>肇庆鼎和农牧有限公司</t>
  </si>
  <si>
    <t>肇庆鼎和永固生猪养殖项目</t>
  </si>
  <si>
    <t>肇庆兴泰农牧有限公司</t>
  </si>
  <si>
    <t>肇庆兴泰农牧有限公司怀集猪场改扩建项目</t>
  </si>
  <si>
    <t>十三</t>
  </si>
  <si>
    <t>清远市</t>
  </si>
  <si>
    <t>广东德隆食品有限公司</t>
  </si>
  <si>
    <t>广东德隆食品有限公司英德生猪养殖项目</t>
  </si>
  <si>
    <t>广东天农食品集团股份有限公司</t>
  </si>
  <si>
    <t>清远麻鸡现代化种鸡场建设项目</t>
  </si>
  <si>
    <t>连南瑶族自治县三江供销社</t>
  </si>
  <si>
    <t>建设连南县城乡冷链物流体系项目</t>
  </si>
  <si>
    <t>连山壮族瑶族自治县光荣家庭农场</t>
  </si>
  <si>
    <t>连山壮族瑶族自治县光荣家庭农场建设现代化高效猪猪舍项目</t>
  </si>
  <si>
    <t>清远必成风生物科技发展有限公司</t>
  </si>
  <si>
    <t>绿色循环种养农业及稻荷鱼虾共作项目</t>
  </si>
  <si>
    <t>清远市农昌农业科技发展有限公司</t>
  </si>
  <si>
    <t>广东省丝苗米跨县集群产业园工厂化育秧中心</t>
  </si>
  <si>
    <t>英德市益豚生态农业有限公司</t>
  </si>
  <si>
    <t>英德市益豚白沙现代化种养生态农业综合项目</t>
  </si>
  <si>
    <t>英德永合种猪养殖有限公司</t>
  </si>
  <si>
    <t>英德永合种猪养殖公司黎溪镇大浦村养殖场项目</t>
  </si>
  <si>
    <t>十四</t>
  </si>
  <si>
    <t>揭阳市</t>
  </si>
  <si>
    <t>普宁市绿之源农业科技有限公司</t>
  </si>
  <si>
    <t>普宁市现代设施农业建设</t>
  </si>
  <si>
    <t>2023-01-01至2023-12-31</t>
  </si>
  <si>
    <t>2024-01-01至2024-06-11</t>
  </si>
  <si>
    <t>十五</t>
  </si>
  <si>
    <t>云浮市</t>
  </si>
  <si>
    <t>广东百源生鲜食品股份有限公司</t>
  </si>
  <si>
    <t>广东百源生鲜食品股份有限公司现代设施农业建设贷款贴息项目</t>
  </si>
  <si>
    <t>2023.1.1-2023.12.31</t>
  </si>
  <si>
    <t>2024.01.01-2024.06.30</t>
  </si>
  <si>
    <t>广东悦润养殖有限公司</t>
  </si>
  <si>
    <t>广东悦润养殖有限公司悦塘养殖场项目</t>
  </si>
  <si>
    <t>练伯奇</t>
  </si>
  <si>
    <t>养殖场升级改造</t>
  </si>
  <si>
    <t>谢一帆</t>
  </si>
  <si>
    <t>云浮市盈富生态农业科技有限公司</t>
  </si>
  <si>
    <t>高位水产养殖基地建设</t>
  </si>
  <si>
    <t xml:space="preserve"> 广东省现代设施农业贷款贴息复核情况明细表</t>
  </si>
  <si>
    <t>贷款银行</t>
  </si>
  <si>
    <t>市级审核贴息金额（万元）</t>
  </si>
  <si>
    <t>复核核减情况（较实际贴息额）</t>
  </si>
  <si>
    <t>复核结果</t>
  </si>
  <si>
    <t>核减贴息金额</t>
  </si>
  <si>
    <t>核定贴息金额</t>
  </si>
  <si>
    <t>购买果酒类产品生产设施设备、光伏建设，不符合贴息范围</t>
  </si>
  <si>
    <t>采购水果酒加工设备、光伏建设，不符合贴息范围</t>
  </si>
  <si>
    <t>建设项目已获2021年度花都区“菜篮子”工程扶持项目（水产类）专项补助资金50万元，核减对应贴息额</t>
  </si>
  <si>
    <t>其中：中信银行贷款金额500万元，实际提供贷款资金使用证明480万元，贴息按480万元计息，核减资金使用证明资料20万元，贴息额0.34万元。</t>
  </si>
  <si>
    <t>核减：（1）已提供用于建设项目贷款资金证明材料218.94万元，但建设项目已获财政补助；（2）未提供贷款资金使用证明材料81.06万元。</t>
  </si>
  <si>
    <t>建设项目已获财政补助</t>
  </si>
  <si>
    <t>根据提供的资金使用资料用于花生油罐装机、打码机、油罐等花生油加工设备，不符合补贴政策。</t>
  </si>
  <si>
    <t>两笔各300万元贷款，用途为“补充日常经营流动资金”。实际用于基地建设且合同、发票、付款均对应支出金额为56.5万元，其余支出证明资料不齐全，按56.5万元计算贴息额1.13万元。1笔95万元贷款，用途为“购原材料”不符合贴息范围。</t>
  </si>
  <si>
    <t>用于基地建设且合同、发票、付款均对应的支出金额为25.00万元，其余支出证明资料不齐全,按25.00万元计算贴息额0.25万元。</t>
  </si>
  <si>
    <t>申报企业委托第三方种植花卉，种成后申报企业回收花卉，申报企业贷款非用于购置种植相关的设施设备，不符合贴息范围。</t>
  </si>
  <si>
    <t>乳源瑶族自治县东兴冷气工程部开具的“商用中央热水器”安装费用发票11.00万元，负责人与申报主体法定代表人均为徐桥东具有关联性，收款方与开具发票方不一致,“商用中央热水器”使用方向无法确定是否符合补贴政策，不予补贴，；中央空调26.00万元使用方向无法确定是否符合补贴政策，不予补贴， 审核按“冷库安装”14.00万元计算的贴息额为0.28万元。</t>
  </si>
  <si>
    <t>其中：精细化南美白对虾养殖池新建项目建设主体为参股公司丽丰渔业发展(乐昌)有限公司，申报主体代为支付工程款，非项目建设主体，不符合贴息政策。</t>
  </si>
  <si>
    <t>核减161.85万元贷款资金用于购果树，不在贴息范围内</t>
  </si>
  <si>
    <t>因申报主体涉及整改事项，全额核减</t>
  </si>
  <si>
    <t>核减合同、付款和发票无法对应，资金使用证明资料不足的贷款资金155万元，贴息额0.46万元.</t>
  </si>
  <si>
    <t>核减合同、付款和发票无法对应，资金使用证明资料不足的贷款资金113.13万元，贴息额0.15万元</t>
  </si>
  <si>
    <t>其中662.30万元贷款资金支出证明材料合同与付款不对应，无其相关证明资料，无法确认其贷款资金用途。</t>
  </si>
  <si>
    <t>申请贴息贷款额2500万元提供贷款单位为农发基础设施基金有限公司,非银行类金融机构；贷款资金作为项目资本金投入子公司广东天应冷链物流有限公司。</t>
  </si>
  <si>
    <t>地市按360天换算计息，审核按365天换算计息。</t>
  </si>
  <si>
    <t>贷款资金购置的设备已获财政补助。</t>
  </si>
  <si>
    <t>2024年分期还本金15万元，根据平均贷款额计算的贴息额为2.93万元。</t>
  </si>
  <si>
    <t>2024年1月1日至2024年6月30日贴息期的贴息额应为1000*2%/365*182=9.97万元</t>
  </si>
  <si>
    <t>贷款资金用于购饲料的支出4784.54305万元，不符合贴息范围</t>
  </si>
  <si>
    <t>属于2020年清远市非畜牧大县畜禽规模养殖场粪污治理项目，已获得100万元财政补助，核减100万元对应的贴息额。</t>
  </si>
  <si>
    <t>核减2024年1-6月未按半年计算贴息</t>
  </si>
  <si>
    <t>核减16.96万元贷款购置的设备已获财政补助，利息0.17万元；地市按360天换算2023年利息，审核按365天换算计息，核减0.48万元。</t>
  </si>
  <si>
    <t>仅提供收款方开具的收据，未提供银行付款单据和发票，无法确认是否用于项目建设</t>
  </si>
  <si>
    <t>2024年分期还本金11.67万元，根据平均贷款额计算的贴息额为2.09万元。</t>
  </si>
  <si>
    <t>核定单位：广州市农业农村局</t>
  </si>
  <si>
    <t>贴息对象地址</t>
  </si>
  <si>
    <t>贴息对象类型</t>
  </si>
  <si>
    <t>建设项目地点</t>
  </si>
  <si>
    <t>贷款起止日期</t>
  </si>
  <si>
    <t>申报财政贴息金额（万元）</t>
  </si>
  <si>
    <t>贴息起止日期</t>
  </si>
  <si>
    <t>可贴息天数</t>
  </si>
  <si>
    <t>可贴息限额（万元）</t>
  </si>
  <si>
    <t>实际贴息额合计（万元）</t>
  </si>
  <si>
    <t>联系人手机号</t>
  </si>
  <si>
    <t>贴息拨付账户</t>
  </si>
  <si>
    <t>贷款基本情况</t>
  </si>
  <si>
    <t>已付利息审核</t>
  </si>
  <si>
    <t>核减情况</t>
  </si>
  <si>
    <t>数据测试结果</t>
  </si>
  <si>
    <t>开户行</t>
  </si>
  <si>
    <t>贴息账户/卡号</t>
  </si>
  <si>
    <t>合同贷款用途</t>
  </si>
  <si>
    <t>借款日期</t>
  </si>
  <si>
    <t>贷款到期日期</t>
  </si>
  <si>
    <t>利率（%）</t>
  </si>
  <si>
    <t>已支付利息（不含逾期利息、罚息等）</t>
  </si>
  <si>
    <t>申报贴息金额</t>
  </si>
  <si>
    <t>审核贷款开始日期</t>
  </si>
  <si>
    <t>审核提取贷款结束日期</t>
  </si>
  <si>
    <t>2023年1月1日至2023年12月31日
第一批天数</t>
  </si>
  <si>
    <t>2024年1月1日至2024年6月30日
第二批天数</t>
  </si>
  <si>
    <t>利息补贴天数（2023年以365天为限，2024年上半年以182天为限）</t>
  </si>
  <si>
    <t>符合贴息条件利息金额</t>
  </si>
  <si>
    <t>同期同档次市场报价利率（LPR）</t>
  </si>
  <si>
    <t>同笔贷款在贴息年度内获得的财政资金不超过中国人民银行公布的同期同档次市场报价利率(LPR)的70%且不得超过2%</t>
  </si>
  <si>
    <r>
      <rPr>
        <sz val="11"/>
        <color theme="1"/>
        <rFont val="宋体"/>
        <charset val="134"/>
        <scheme val="minor"/>
      </rPr>
      <t xml:space="preserve">1、贴息金额=单笔贷款实际付息对应的本金金额×利率（（不得高于中国人民银行公布的同期同档次市场报价利率（LPR）的70%且不得超过 2%）×（2023年1月1日至2023年12月31日期间的实际付息天数/365或2024年1月1日至2024年6月30日期间的实际付息天数/365）
2、2023年200万为限，2024年100万为限。
</t>
    </r>
    <r>
      <rPr>
        <sz val="11"/>
        <color indexed="10"/>
        <rFont val="宋体"/>
        <charset val="134"/>
      </rPr>
      <t>测算</t>
    </r>
    <r>
      <rPr>
        <sz val="11"/>
        <color indexed="10"/>
        <rFont val="宋体"/>
        <charset val="134"/>
      </rPr>
      <t>贴息金额</t>
    </r>
  </si>
  <si>
    <t>同笔贷款在相同时间段已获得其它的财政贴息</t>
  </si>
  <si>
    <t>与可贴息限额（万元）对碰</t>
  </si>
  <si>
    <t>关注事项</t>
  </si>
  <si>
    <t>存在的问题</t>
  </si>
  <si>
    <t>广州市花都区狮岭镇狮清路红崩二巷19号</t>
  </si>
  <si>
    <t>农业企业</t>
  </si>
  <si>
    <t>2022年4月21日至2032年3月27日</t>
  </si>
  <si>
    <t>中国建设银行股份有限公司广州市绿色金融改革创新试验区花都分行</t>
  </si>
  <si>
    <t>44050155150100002764</t>
  </si>
  <si>
    <t>广州市花都区炭步镇水口村</t>
  </si>
  <si>
    <t>广州市花都区炭步镇水口村经济联合社</t>
  </si>
  <si>
    <t>2021年8月12日至2026年7月26日</t>
  </si>
  <si>
    <r>
      <rPr>
        <sz val="11"/>
        <color indexed="8"/>
        <rFont val="仿宋_GB2312"/>
        <charset val="134"/>
      </rPr>
      <t>2023年1月1日-</t>
    </r>
    <r>
      <rPr>
        <sz val="11"/>
        <color indexed="8"/>
        <rFont val="等线"/>
        <charset val="134"/>
      </rPr>
      <t>2023年</t>
    </r>
    <r>
      <rPr>
        <sz val="11"/>
        <color indexed="8"/>
        <rFont val="仿宋_GB2312"/>
        <charset val="134"/>
      </rPr>
      <t>12月31日</t>
    </r>
  </si>
  <si>
    <t>广州农村商业银行股份有限公司柯子岭支行</t>
  </si>
  <si>
    <t>03151801000001750</t>
  </si>
  <si>
    <t>广州市花都区花山镇五星村村委东边土名为飞机场”东至五星村机耕四路，南至花芙路，西至五星村卢庄路，北至鹅潭地块</t>
  </si>
  <si>
    <t>2022年12月13日至2027年12月13日</t>
  </si>
  <si>
    <t>中国银行广州花都狮岭支行</t>
  </si>
  <si>
    <t>739376379055</t>
  </si>
  <si>
    <r>
      <rPr>
        <sz val="11"/>
        <color indexed="8"/>
        <rFont val="仿宋_GB2312"/>
        <charset val="134"/>
      </rPr>
      <t>广州市花都区新华街迎宾大道163号</t>
    </r>
    <r>
      <rPr>
        <sz val="11"/>
        <color indexed="8"/>
        <rFont val="Microsoft YaHei UI"/>
        <charset val="134"/>
      </rPr>
      <t>高晟广场</t>
    </r>
    <r>
      <rPr>
        <sz val="11"/>
        <color indexed="8"/>
        <rFont val="仿宋_GB2312"/>
        <charset val="134"/>
      </rPr>
      <t>2</t>
    </r>
    <r>
      <rPr>
        <sz val="11"/>
        <color indexed="8"/>
        <rFont val="Microsoft YaHei UI"/>
        <charset val="134"/>
      </rPr>
      <t>栋</t>
    </r>
    <r>
      <rPr>
        <sz val="11"/>
        <color indexed="8"/>
        <rFont val="仿宋_GB2312"/>
        <charset val="134"/>
      </rPr>
      <t>8层09室</t>
    </r>
  </si>
  <si>
    <t>广州市花都区</t>
  </si>
  <si>
    <t>2023年10月30日至2033年9月26日</t>
  </si>
  <si>
    <t>中国农业发展银行股份有限公司广州花都支行</t>
  </si>
  <si>
    <t>20344011400100000202291</t>
  </si>
  <si>
    <t>广州市花都区花东镇四联村景丰路5号303房</t>
  </si>
  <si>
    <t>广州市花都区赤泥镇西边景丰路230-1号</t>
  </si>
  <si>
    <t>2024年1月25日至2025年1月22日</t>
  </si>
  <si>
    <r>
      <rPr>
        <sz val="11"/>
        <color indexed="8"/>
        <rFont val="仿宋_GB2312"/>
        <charset val="134"/>
      </rPr>
      <t>2024年1月</t>
    </r>
    <r>
      <rPr>
        <sz val="11"/>
        <color indexed="8"/>
        <rFont val="宋体"/>
        <charset val="134"/>
      </rPr>
      <t>25</t>
    </r>
    <r>
      <rPr>
        <sz val="11"/>
        <color indexed="8"/>
        <rFont val="仿宋_GB2312"/>
        <charset val="134"/>
      </rPr>
      <t>日-2024年6月30日</t>
    </r>
  </si>
  <si>
    <t>中国银行广州市绿色金融改革创新试验区花都分行营业部</t>
  </si>
  <si>
    <t>647078001999</t>
  </si>
  <si>
    <t>广州市花都区新华镇建设北路46号之二305房</t>
  </si>
  <si>
    <t>农户</t>
  </si>
  <si>
    <r>
      <rPr>
        <sz val="11"/>
        <color indexed="8"/>
        <rFont val="仿宋_GB2312"/>
        <charset val="134"/>
      </rPr>
      <t>水产养殖</t>
    </r>
    <r>
      <rPr>
        <sz val="11"/>
        <color indexed="8"/>
        <rFont val="Microsoft YaHei UI"/>
        <charset val="134"/>
      </rPr>
      <t>基地</t>
    </r>
    <r>
      <rPr>
        <sz val="11"/>
        <color indexed="8"/>
        <rFont val="仿宋_GB2312"/>
        <charset val="134"/>
      </rPr>
      <t>建设项目</t>
    </r>
  </si>
  <si>
    <t>广州市花都区花山镇源和村第七经济合作社</t>
  </si>
  <si>
    <t>2022年1月11日至2024年1月4日</t>
  </si>
  <si>
    <t>中国邮政储蓄银行股份有限公司广州花都支行</t>
  </si>
  <si>
    <t>6217995810013613115</t>
  </si>
  <si>
    <t>广州市增城区朱村街朱村大道中256号</t>
  </si>
  <si>
    <r>
      <rPr>
        <sz val="10.5"/>
        <color indexed="8"/>
        <rFont val="仿宋_GB2312"/>
        <charset val="134"/>
      </rPr>
      <t>稻谷烘干中心、育秧中心建设</t>
    </r>
    <r>
      <rPr>
        <sz val="10.5"/>
        <color indexed="8"/>
        <rFont val="宋体"/>
        <charset val="134"/>
      </rPr>
      <t>项目</t>
    </r>
  </si>
  <si>
    <t>广州市增城区朱村街</t>
  </si>
  <si>
    <t>2023年6月5日至2033年5月30日</t>
  </si>
  <si>
    <t>中国农业发展银行广州市增城支行</t>
  </si>
  <si>
    <t>20344018300100000197631</t>
  </si>
  <si>
    <t>广州市增城区小楼镇正旭现代农业孵化园B24号</t>
  </si>
  <si>
    <r>
      <rPr>
        <sz val="10.5"/>
        <color indexed="8"/>
        <rFont val="Microsoft YaHei UI"/>
        <charset val="134"/>
      </rPr>
      <t>广州增城区</t>
    </r>
    <r>
      <rPr>
        <sz val="10.5"/>
        <color indexed="8"/>
        <rFont val="仿宋_GB2312"/>
        <charset val="134"/>
      </rPr>
      <t>生猪养殖</t>
    </r>
    <r>
      <rPr>
        <sz val="10.5"/>
        <color indexed="8"/>
        <rFont val="Microsoft YaHei UI"/>
        <charset val="134"/>
      </rPr>
      <t>现代农业产业园建设项目</t>
    </r>
  </si>
  <si>
    <t>广州市增城区小楼镇二龙村</t>
  </si>
  <si>
    <t>2021年2月08日至2027年12月20日</t>
  </si>
  <si>
    <t>广州农村商业银行股份有限公司增城支行</t>
  </si>
  <si>
    <t>08941827000000140</t>
  </si>
  <si>
    <t>广州市增城区中新镇永兴村莲花出水（土名）</t>
  </si>
  <si>
    <t>2021年4月12日至2029年4月10日</t>
  </si>
  <si>
    <t>04441803000000624</t>
  </si>
  <si>
    <t>广州市增城区新城大道471号301</t>
  </si>
  <si>
    <t>广州市增城区石滩镇</t>
  </si>
  <si>
    <t>2022年9月06日至2037年9月05日</t>
  </si>
  <si>
    <t>13610158612</t>
  </si>
  <si>
    <t>20344018300100000177941</t>
  </si>
  <si>
    <t>广州市天河区吴山广东省农科院畜牧研究所自编1号</t>
  </si>
  <si>
    <t>广州市从化区</t>
  </si>
  <si>
    <t>2021-11-29至2024-11-29</t>
  </si>
  <si>
    <t>中国农业银行广州五山支行</t>
  </si>
  <si>
    <t>44056901040003016</t>
  </si>
  <si>
    <t>广州市天河区沙太南路342号</t>
  </si>
  <si>
    <t>广州市增城区石滩镇三江荔三路203号</t>
  </si>
  <si>
    <t>2022至2037-7-24</t>
  </si>
  <si>
    <t>中国农业银行股份有限公司广州新滘支行</t>
  </si>
  <si>
    <t>44048201040028340</t>
  </si>
  <si>
    <t>2022-5-20至2032-5-19</t>
  </si>
  <si>
    <t>广州市白云区江高镇新楼村新楼路29-1</t>
  </si>
  <si>
    <t>白云区江高镇新楼村</t>
  </si>
  <si>
    <t>2023-3-14至2028-3-13</t>
  </si>
  <si>
    <t>广州农村商业银行大沙支行</t>
  </si>
  <si>
    <t>01901346000000278</t>
  </si>
  <si>
    <t>广州市白云区钟落潭镇良沙三路206号301</t>
  </si>
  <si>
    <t>广州市白云区钟落潭镇陈洞村</t>
  </si>
  <si>
    <t>2023-9-8至2031-6-30</t>
  </si>
  <si>
    <t>中国工商银行股份有限公司广州钟升支行</t>
  </si>
  <si>
    <t>3602178119100344992</t>
  </si>
  <si>
    <t>广州市从化区鳌头镇帝田村龙六队105号</t>
  </si>
  <si>
    <t>广州市从化区鳌头镇帝田村</t>
  </si>
  <si>
    <t>2023-1-13至2029-12-3</t>
  </si>
  <si>
    <t>中国农业银行股份有限公司广州龙洞支行</t>
  </si>
  <si>
    <t>44058201040013869</t>
  </si>
  <si>
    <t>广州市从化区鳌头镇龙聚村</t>
  </si>
  <si>
    <t>广州市从化区鳌头镇新村村、龙聚村</t>
  </si>
  <si>
    <t>2020-4-30至2025-4-30</t>
  </si>
  <si>
    <t>中国农业银行股份有限公司广州从化支行</t>
  </si>
  <si>
    <t>44097101040012924</t>
  </si>
  <si>
    <t>2021-5-25至2026-5-24</t>
  </si>
  <si>
    <t>广州市从化区城郊街城鳌大道东路198号之一</t>
  </si>
  <si>
    <t>2022-7-12至2027-7-11</t>
  </si>
  <si>
    <t>工商银行广州从化支行</t>
  </si>
  <si>
    <t>3602038719200034244</t>
  </si>
  <si>
    <t>2021-12-29至2024-12-23</t>
  </si>
  <si>
    <t>广州市从化区街口街广从北路1056号</t>
  </si>
  <si>
    <t>广州市从化区明珠工业园明福路19号</t>
  </si>
  <si>
    <t>2023-1-1至2033-1-1</t>
  </si>
  <si>
    <t>44097101040004558</t>
  </si>
  <si>
    <t>广州市从化区良口镇北溪村江一社12号</t>
  </si>
  <si>
    <t>广州市从化区鳌头镇民乐村山边路3号</t>
  </si>
  <si>
    <t>2023-11-10至2024-11-9</t>
  </si>
  <si>
    <t>工行广州从化荔香支行</t>
  </si>
  <si>
    <t>3602056219200243342</t>
  </si>
  <si>
    <t>工商广州从化支行</t>
  </si>
  <si>
    <t>定向归还原借款</t>
  </si>
  <si>
    <t>2023-11-21至2024-11-20</t>
  </si>
  <si>
    <t>2023-12-29至2025-12-28</t>
  </si>
  <si>
    <t>广州市荔湾区中山八路46号</t>
  </si>
  <si>
    <t>广州市南沙区横沥工业园正安街与冯五顷东街交界处东南侧</t>
  </si>
  <si>
    <t>2019-11-28至2031-11-27</t>
  </si>
  <si>
    <t>中国农业发展银行广东省分行营业部</t>
  </si>
  <si>
    <t>20344999900100000674201</t>
  </si>
  <si>
    <t>拨付贴息金额合计</t>
  </si>
  <si>
    <t>注：1.有两笔以上贷款的，请分笔填报；
      2.请用Excel制表汇总。</t>
  </si>
  <si>
    <t>联系人：余剑泓</t>
  </si>
  <si>
    <t>联系方式：86394932</t>
  </si>
  <si>
    <t>填表日期：2024年10月14日</t>
  </si>
  <si>
    <t>单位名称</t>
  </si>
  <si>
    <t>到期日</t>
  </si>
  <si>
    <t>利率</t>
  </si>
  <si>
    <t>平均借款金额（万元）</t>
  </si>
  <si>
    <t>2023年计息天数</t>
  </si>
  <si>
    <t>2023年应补（万元）</t>
  </si>
  <si>
    <t>市级核</t>
  </si>
  <si>
    <t>差额</t>
  </si>
  <si>
    <t>贷款本金</t>
  </si>
  <si>
    <t>说明</t>
  </si>
  <si>
    <t>测算数比市数小，按测算数</t>
  </si>
  <si>
    <t>测算数比市数大，按市数</t>
  </si>
  <si>
    <t>2024年计息天数</t>
  </si>
  <si>
    <t>2024年应补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</si>
</sst>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_ ;_ @_ "/>
    <numFmt numFmtId="177" formatCode="0.00_ "/>
    <numFmt numFmtId="178" formatCode="_ * #,##0.0000_ ;_ * \-#,##0.0000_ ;_ * &quot;-&quot;??_ ;_ @_ "/>
    <numFmt numFmtId="179" formatCode="_ * #,##0.00000_ ;_ * \-#,##0.00000_ ;_ * &quot;-&quot;??_ ;_ @_ "/>
    <numFmt numFmtId="180" formatCode="_ * #,##0.000000_ ;_ * \-#,##0.000000_ ;_ * &quot;-&quot;??_ ;_ @_ "/>
    <numFmt numFmtId="181" formatCode="#,##0.0000_ "/>
    <numFmt numFmtId="182" formatCode="#,##0.000000_ "/>
    <numFmt numFmtId="183" formatCode="0.0000"/>
    <numFmt numFmtId="184" formatCode="#,##0.00000_ "/>
    <numFmt numFmtId="185" formatCode="_ * #,##0_ ;_ * \-#,##0_ ;_ * &quot;-&quot;??_ ;_ @_ "/>
    <numFmt numFmtId="186" formatCode="0.000000_ "/>
    <numFmt numFmtId="187" formatCode="_ * #,##0.000000_ ;_ * \-#,##0.000000_ ;_ * &quot;-&quot;??????_ ;_ @_ "/>
  </numFmts>
  <fonts count="51">
    <font>
      <sz val="11"/>
      <color theme="1"/>
      <name val="宋体"/>
      <charset val="134"/>
      <scheme val="minor"/>
    </font>
    <font>
      <sz val="11"/>
      <color theme="1"/>
      <name val="仿宋_GB2312"/>
      <charset val="134"/>
    </font>
    <font>
      <sz val="11"/>
      <color rgb="FFFF0000"/>
      <name val="宋体"/>
      <charset val="134"/>
      <scheme val="minor"/>
    </font>
    <font>
      <sz val="11"/>
      <name val="宋体"/>
      <charset val="134"/>
      <scheme val="minor"/>
    </font>
    <font>
      <b/>
      <sz val="18"/>
      <color theme="1"/>
      <name val="宋体"/>
      <charset val="134"/>
      <scheme val="minor"/>
    </font>
    <font>
      <b/>
      <sz val="22"/>
      <color theme="1"/>
      <name val="宋体"/>
      <charset val="134"/>
      <scheme val="minor"/>
    </font>
    <font>
      <sz val="11"/>
      <name val="仿宋_GB2312"/>
      <charset val="134"/>
    </font>
    <font>
      <sz val="11"/>
      <color theme="1"/>
      <name val="宋体"/>
      <charset val="134"/>
    </font>
    <font>
      <sz val="11"/>
      <color rgb="FFFF0000"/>
      <name val="仿宋_GB2312"/>
      <charset val="134"/>
    </font>
    <font>
      <sz val="10.5"/>
      <color theme="1"/>
      <name val="仿宋_GB2312"/>
      <charset val="134"/>
    </font>
    <font>
      <sz val="10.5"/>
      <color indexed="8"/>
      <name val="宋体"/>
      <charset val="134"/>
    </font>
    <font>
      <sz val="11"/>
      <color rgb="FF000000"/>
      <name val="仿宋_GB2312"/>
      <charset val="134"/>
    </font>
    <font>
      <sz val="12"/>
      <color theme="1"/>
      <name val="仿宋_GB2312"/>
      <charset val="134"/>
    </font>
    <font>
      <sz val="12"/>
      <color rgb="FFFF0000"/>
      <name val="仿宋_GB2312"/>
      <charset val="134"/>
    </font>
    <font>
      <sz val="12"/>
      <name val="仿宋_GB2312"/>
      <charset val="134"/>
    </font>
    <font>
      <sz val="11"/>
      <color indexed="8"/>
      <name val="仿宋_GB2312"/>
      <charset val="134"/>
    </font>
    <font>
      <b/>
      <sz val="11"/>
      <name val="宋体"/>
      <charset val="134"/>
      <scheme val="minor"/>
    </font>
    <font>
      <b/>
      <sz val="18"/>
      <name val="宋体"/>
      <charset val="134"/>
      <scheme val="minor"/>
    </font>
    <font>
      <b/>
      <sz val="22"/>
      <name val="宋体"/>
      <charset val="134"/>
      <scheme val="minor"/>
    </font>
    <font>
      <b/>
      <sz val="11"/>
      <color rgb="FF000000"/>
      <name val="宋体"/>
      <charset val="134"/>
      <scheme val="minor"/>
    </font>
    <font>
      <sz val="11"/>
      <color rgb="FF000000"/>
      <name val="宋体"/>
      <charset val="134"/>
      <scheme val="minor"/>
    </font>
    <font>
      <b/>
      <sz val="16"/>
      <name val="宋体"/>
      <charset val="134"/>
      <scheme val="minor"/>
    </font>
    <font>
      <b/>
      <sz val="10"/>
      <name val="仿宋"/>
      <charset val="134"/>
    </font>
    <font>
      <sz val="10"/>
      <name val="Times New Roman"/>
      <charset val="134"/>
    </font>
    <font>
      <b/>
      <sz val="10"/>
      <name val="Times New Roman"/>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0.5"/>
      <color indexed="8"/>
      <name val="仿宋_GB2312"/>
      <charset val="134"/>
    </font>
    <font>
      <sz val="11"/>
      <color indexed="8"/>
      <name val="Microsoft YaHei UI"/>
      <charset val="134"/>
    </font>
    <font>
      <sz val="11"/>
      <color indexed="8"/>
      <name val="宋体"/>
      <charset val="134"/>
    </font>
    <font>
      <sz val="11"/>
      <color indexed="10"/>
      <name val="宋体"/>
      <charset val="134"/>
    </font>
    <font>
      <sz val="10.5"/>
      <color indexed="8"/>
      <name val="Microsoft YaHei UI"/>
      <charset val="134"/>
    </font>
  </fonts>
  <fills count="3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4" tint="0.39988402966399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6" borderId="16" applyNumberFormat="0" applyAlignment="0" applyProtection="0">
      <alignment vertical="center"/>
    </xf>
    <xf numFmtId="0" fontId="35" fillId="7" borderId="17" applyNumberFormat="0" applyAlignment="0" applyProtection="0">
      <alignment vertical="center"/>
    </xf>
    <xf numFmtId="0" fontId="36" fillId="7" borderId="16" applyNumberFormat="0" applyAlignment="0" applyProtection="0">
      <alignment vertical="center"/>
    </xf>
    <xf numFmtId="0" fontId="37" fillId="8"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cellStyleXfs>
  <cellXfs count="240">
    <xf numFmtId="0" fontId="0" fillId="0" borderId="0" xfId="0">
      <alignment vertical="center"/>
    </xf>
    <xf numFmtId="0" fontId="0" fillId="0" borderId="1" xfId="0" applyBorder="1" applyAlignment="1">
      <alignment vertical="center" wrapText="1"/>
    </xf>
    <xf numFmtId="0" fontId="0" fillId="0" borderId="1" xfId="0" applyBorder="1">
      <alignment vertical="center"/>
    </xf>
    <xf numFmtId="10" fontId="0" fillId="0" borderId="1" xfId="3" applyNumberFormat="1" applyFont="1" applyBorder="1">
      <alignment vertical="center"/>
    </xf>
    <xf numFmtId="0" fontId="0" fillId="0" borderId="1" xfId="0" applyBorder="1" applyAlignment="1">
      <alignment horizontal="center" vertical="center" wrapText="1"/>
    </xf>
    <xf numFmtId="14" fontId="0" fillId="0" borderId="1" xfId="0" applyNumberFormat="1" applyBorder="1">
      <alignment vertical="center"/>
    </xf>
    <xf numFmtId="0" fontId="0" fillId="0" borderId="2" xfId="0" applyBorder="1" applyAlignment="1">
      <alignment horizontal="center" vertical="center" wrapText="1"/>
    </xf>
    <xf numFmtId="43" fontId="0" fillId="0" borderId="1" xfId="1" applyFont="1" applyBorder="1">
      <alignment vertical="center"/>
    </xf>
    <xf numFmtId="43" fontId="0" fillId="0" borderId="1" xfId="0" applyNumberFormat="1" applyBorder="1">
      <alignment vertical="center"/>
    </xf>
    <xf numFmtId="43" fontId="0" fillId="0" borderId="2" xfId="1" applyFont="1" applyBorder="1">
      <alignment vertical="center"/>
    </xf>
    <xf numFmtId="0" fontId="0" fillId="0" borderId="2" xfId="0" applyBorder="1">
      <alignment vertical="center"/>
    </xf>
    <xf numFmtId="43" fontId="0" fillId="0" borderId="2" xfId="0" applyNumberFormat="1" applyBorder="1">
      <alignment vertical="center"/>
    </xf>
    <xf numFmtId="0" fontId="0" fillId="0" borderId="0" xfId="0" applyAlignment="1">
      <alignment horizontal="center" vertical="center" wrapText="1"/>
    </xf>
    <xf numFmtId="0" fontId="0" fillId="0" borderId="0" xfId="0" applyAlignment="1">
      <alignment vertical="center" wrapText="1"/>
    </xf>
    <xf numFmtId="10" fontId="0" fillId="0" borderId="0" xfId="3" applyNumberFormat="1" applyFont="1">
      <alignment vertical="center"/>
    </xf>
    <xf numFmtId="43" fontId="0" fillId="0" borderId="0" xfId="1" applyFont="1">
      <alignment vertical="center"/>
    </xf>
    <xf numFmtId="10" fontId="0" fillId="0" borderId="1" xfId="3" applyNumberFormat="1" applyFont="1" applyBorder="1" applyAlignment="1">
      <alignment horizontal="center" vertical="center" wrapText="1"/>
    </xf>
    <xf numFmtId="0" fontId="1" fillId="0" borderId="1" xfId="49" applyFont="1" applyBorder="1" applyAlignment="1">
      <alignment horizontal="center" vertical="center" wrapText="1"/>
    </xf>
    <xf numFmtId="14" fontId="1" fillId="0" borderId="1" xfId="0" applyNumberFormat="1" applyFont="1" applyBorder="1" applyAlignment="1">
      <alignment horizontal="center" vertical="center" wrapText="1"/>
    </xf>
    <xf numFmtId="43" fontId="0" fillId="0" borderId="1" xfId="1" applyFont="1" applyBorder="1" applyAlignment="1">
      <alignment horizontal="center" vertical="center" wrapText="1"/>
    </xf>
    <xf numFmtId="0" fontId="2" fillId="0" borderId="0" xfId="0" applyFont="1">
      <alignment vertical="center"/>
    </xf>
    <xf numFmtId="0" fontId="3" fillId="0" borderId="0" xfId="0" applyFont="1">
      <alignment vertical="center"/>
    </xf>
    <xf numFmtId="14" fontId="0" fillId="0" borderId="0" xfId="0" applyNumberFormat="1">
      <alignment vertical="center"/>
    </xf>
    <xf numFmtId="9" fontId="0" fillId="0" borderId="0" xfId="3" applyFont="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5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50" applyFont="1" applyBorder="1" applyAlignment="1">
      <alignment horizontal="center" vertical="center" wrapText="1"/>
    </xf>
    <xf numFmtId="0" fontId="8" fillId="0" borderId="1" xfId="0" applyFont="1" applyBorder="1" applyAlignment="1">
      <alignment horizontal="center" vertical="center"/>
    </xf>
    <xf numFmtId="0" fontId="8" fillId="0" borderId="1" xfId="5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9" fillId="0" borderId="1" xfId="0" applyFont="1" applyBorder="1" applyAlignment="1">
      <alignment horizontal="center" vertical="center" wrapText="1"/>
    </xf>
    <xf numFmtId="176" fontId="6" fillId="0" borderId="1" xfId="1"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 xfId="1" applyNumberFormat="1" applyFont="1" applyFill="1" applyBorder="1">
      <alignment vertical="center"/>
    </xf>
    <xf numFmtId="0" fontId="10" fillId="0" borderId="1" xfId="0" applyFont="1" applyBorder="1" applyAlignment="1">
      <alignment horizontal="center" vertical="center" wrapText="1"/>
    </xf>
    <xf numFmtId="176" fontId="1" fillId="0" borderId="1" xfId="0" applyNumberFormat="1" applyFont="1" applyBorder="1" applyAlignment="1">
      <alignment horizontal="center" vertical="center"/>
    </xf>
    <xf numFmtId="176" fontId="1" fillId="0" borderId="1" xfId="49" applyNumberFormat="1" applyFont="1" applyBorder="1" applyAlignment="1">
      <alignment horizontal="center" vertical="center" wrapText="1"/>
    </xf>
    <xf numFmtId="176" fontId="6" fillId="0" borderId="1" xfId="50" applyNumberFormat="1" applyFont="1" applyBorder="1" applyAlignment="1">
      <alignment horizontal="center" vertical="center" wrapText="1"/>
    </xf>
    <xf numFmtId="176" fontId="1" fillId="0" borderId="1" xfId="1" applyNumberFormat="1" applyFont="1" applyFill="1" applyBorder="1" applyAlignment="1">
      <alignment horizontal="center" vertical="center"/>
    </xf>
    <xf numFmtId="176" fontId="1" fillId="0" borderId="1" xfId="50" applyNumberFormat="1" applyFont="1" applyBorder="1" applyAlignment="1">
      <alignment horizontal="center" vertical="center" wrapText="1"/>
    </xf>
    <xf numFmtId="176" fontId="11" fillId="0" borderId="1" xfId="50" applyNumberFormat="1" applyFont="1" applyBorder="1" applyAlignment="1">
      <alignment horizontal="center" vertical="center" wrapText="1"/>
    </xf>
    <xf numFmtId="0" fontId="12" fillId="0" borderId="1" xfId="0" applyFont="1" applyBorder="1" applyAlignment="1">
      <alignment horizontal="center" vertical="center" wrapText="1"/>
    </xf>
    <xf numFmtId="176" fontId="1" fillId="0" borderId="1" xfId="0" applyNumberFormat="1" applyFont="1" applyBorder="1">
      <alignment vertical="center"/>
    </xf>
    <xf numFmtId="0" fontId="13" fillId="0" borderId="1" xfId="0" applyFont="1" applyBorder="1" applyAlignment="1">
      <alignment horizontal="center" vertical="center" wrapText="1"/>
    </xf>
    <xf numFmtId="176" fontId="8" fillId="0" borderId="1" xfId="1" applyNumberFormat="1" applyFont="1" applyFill="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1" xfId="0" applyNumberFormat="1" applyFont="1" applyBorder="1">
      <alignment vertical="center"/>
    </xf>
    <xf numFmtId="0" fontId="14" fillId="0" borderId="1" xfId="0" applyFont="1" applyBorder="1" applyAlignment="1">
      <alignment horizontal="center" vertical="center" wrapText="1"/>
    </xf>
    <xf numFmtId="176" fontId="6" fillId="0" borderId="1" xfId="0" applyNumberFormat="1" applyFont="1" applyBorder="1">
      <alignment vertical="center"/>
    </xf>
    <xf numFmtId="176" fontId="9" fillId="0" borderId="1" xfId="0" applyNumberFormat="1" applyFont="1" applyBorder="1" applyAlignment="1">
      <alignment horizontal="center" vertical="center"/>
    </xf>
    <xf numFmtId="176" fontId="1" fillId="0" borderId="1" xfId="51" applyNumberFormat="1" applyFont="1" applyFill="1" applyBorder="1">
      <alignment vertical="center"/>
    </xf>
    <xf numFmtId="176" fontId="1" fillId="0" borderId="1" xfId="1" applyNumberFormat="1" applyFont="1" applyFill="1" applyBorder="1" applyAlignment="1">
      <alignment horizontal="right" vertical="center"/>
    </xf>
    <xf numFmtId="176" fontId="12" fillId="0" borderId="1"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 fillId="0" borderId="1" xfId="49" applyNumberFormat="1"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43" fontId="6" fillId="0" borderId="1" xfId="5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0" xfId="0" applyFont="1" applyAlignment="1">
      <alignment horizontal="center" wrapText="1"/>
    </xf>
    <xf numFmtId="0" fontId="8" fillId="0" borderId="0" xfId="0" applyFont="1" applyAlignment="1">
      <alignment horizontal="center" vertical="center" wrapText="1"/>
    </xf>
    <xf numFmtId="176" fontId="8" fillId="0" borderId="3" xfId="0" applyNumberFormat="1" applyFont="1" applyBorder="1" applyAlignment="1">
      <alignment horizontal="center" vertical="center" wrapText="1"/>
    </xf>
    <xf numFmtId="0" fontId="6" fillId="0" borderId="0" xfId="0" applyFont="1" applyAlignment="1">
      <alignment horizontal="center" vertical="center" wrapText="1"/>
    </xf>
    <xf numFmtId="14" fontId="0" fillId="0" borderId="0" xfId="0" applyNumberFormat="1" applyAlignment="1">
      <alignment horizontal="center" vertical="center" wrapText="1"/>
    </xf>
    <xf numFmtId="9" fontId="0" fillId="0" borderId="0" xfId="0" applyNumberFormat="1">
      <alignment vertical="center"/>
    </xf>
    <xf numFmtId="14" fontId="2" fillId="0" borderId="0" xfId="0" applyNumberFormat="1" applyFont="1">
      <alignment vertical="center"/>
    </xf>
    <xf numFmtId="14" fontId="3" fillId="0" borderId="0" xfId="0" applyNumberFormat="1" applyFont="1">
      <alignment vertical="center"/>
    </xf>
    <xf numFmtId="0" fontId="2" fillId="2" borderId="0" xfId="0" applyFont="1" applyFill="1" applyAlignment="1">
      <alignment horizontal="center" vertical="center" wrapText="1"/>
    </xf>
    <xf numFmtId="0" fontId="0" fillId="3" borderId="0" xfId="0" applyFill="1" applyAlignment="1">
      <alignment horizontal="center" vertical="center" wrapText="1"/>
    </xf>
    <xf numFmtId="176" fontId="0" fillId="0" borderId="0" xfId="0" applyNumberFormat="1" applyAlignment="1">
      <alignment vertical="center" wrapText="1"/>
    </xf>
    <xf numFmtId="43" fontId="0" fillId="0" borderId="0" xfId="0" applyNumberFormat="1">
      <alignment vertical="center"/>
    </xf>
    <xf numFmtId="176" fontId="2" fillId="0" borderId="0" xfId="0" applyNumberFormat="1" applyFont="1" applyAlignment="1">
      <alignment vertical="center" wrapText="1"/>
    </xf>
    <xf numFmtId="43" fontId="2" fillId="0" borderId="0" xfId="0" applyNumberFormat="1" applyFont="1">
      <alignment vertical="center"/>
    </xf>
    <xf numFmtId="176" fontId="3" fillId="0" borderId="0" xfId="0" applyNumberFormat="1" applyFont="1" applyAlignment="1">
      <alignment vertical="center" wrapText="1"/>
    </xf>
    <xf numFmtId="43" fontId="3" fillId="0" borderId="0" xfId="0" applyNumberFormat="1" applyFont="1">
      <alignment vertical="center"/>
    </xf>
    <xf numFmtId="0" fontId="0" fillId="0" borderId="0" xfId="0" applyAlignment="1">
      <alignment horizontal="center" vertical="center"/>
    </xf>
    <xf numFmtId="0" fontId="0" fillId="2" borderId="0" xfId="0" applyFill="1" applyAlignment="1">
      <alignment horizontal="center" vertical="center" wrapText="1"/>
    </xf>
    <xf numFmtId="177" fontId="0" fillId="0" borderId="0" xfId="0" applyNumberFormat="1">
      <alignment vertical="center"/>
    </xf>
    <xf numFmtId="177" fontId="2" fillId="0" borderId="0" xfId="0" applyNumberFormat="1" applyFont="1">
      <alignment vertical="center"/>
    </xf>
    <xf numFmtId="177" fontId="3" fillId="0" borderId="0" xfId="0" applyNumberFormat="1" applyFont="1">
      <alignment vertical="center"/>
    </xf>
    <xf numFmtId="43" fontId="3" fillId="3" borderId="0" xfId="1" applyFont="1" applyFill="1" applyAlignment="1">
      <alignment horizontal="center" vertical="center" wrapText="1"/>
    </xf>
    <xf numFmtId="176" fontId="0" fillId="0" borderId="0" xfId="0" applyNumberFormat="1">
      <alignment vertical="center"/>
    </xf>
    <xf numFmtId="176" fontId="2" fillId="0" borderId="0" xfId="0" applyNumberFormat="1" applyFont="1">
      <alignment vertical="center"/>
    </xf>
    <xf numFmtId="43" fontId="2" fillId="0" borderId="0" xfId="1" applyFont="1">
      <alignment vertical="center"/>
    </xf>
    <xf numFmtId="176" fontId="3" fillId="0" borderId="0" xfId="0" applyNumberFormat="1" applyFont="1">
      <alignment vertical="center"/>
    </xf>
    <xf numFmtId="43" fontId="3" fillId="0" borderId="0" xfId="1" applyFont="1">
      <alignment vertical="center"/>
    </xf>
    <xf numFmtId="10" fontId="3" fillId="3" borderId="0" xfId="3" applyNumberFormat="1" applyFont="1" applyFill="1" applyAlignment="1">
      <alignment horizontal="center" vertical="center" wrapText="1"/>
    </xf>
    <xf numFmtId="9" fontId="0" fillId="3" borderId="0" xfId="3" applyFont="1" applyFill="1" applyAlignment="1">
      <alignment horizontal="center" vertical="center" wrapText="1"/>
    </xf>
    <xf numFmtId="9" fontId="0" fillId="2" borderId="0" xfId="3" applyFont="1" applyFill="1" applyAlignment="1">
      <alignment horizontal="center" vertical="center" wrapText="1"/>
    </xf>
    <xf numFmtId="10" fontId="2" fillId="0" borderId="0" xfId="3" applyNumberFormat="1" applyFont="1">
      <alignment vertical="center"/>
    </xf>
    <xf numFmtId="9" fontId="2" fillId="0" borderId="0" xfId="3" applyFont="1">
      <alignment vertical="center"/>
    </xf>
    <xf numFmtId="10" fontId="3" fillId="0" borderId="0" xfId="3" applyNumberFormat="1" applyFont="1">
      <alignment vertical="center"/>
    </xf>
    <xf numFmtId="9" fontId="3" fillId="0" borderId="0" xfId="3" applyFont="1">
      <alignment vertical="center"/>
    </xf>
    <xf numFmtId="43" fontId="0" fillId="0" borderId="0" xfId="1" applyFont="1" applyAlignment="1">
      <alignment horizontal="center" vertical="center"/>
    </xf>
    <xf numFmtId="43" fontId="0" fillId="3" borderId="0" xfId="1" applyFont="1" applyFill="1" applyAlignment="1">
      <alignment horizontal="center" vertical="center" wrapText="1"/>
    </xf>
    <xf numFmtId="0" fontId="16" fillId="0" borderId="0" xfId="0" applyFont="1">
      <alignment vertical="center"/>
    </xf>
    <xf numFmtId="43" fontId="16"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2" borderId="0" xfId="0" applyFont="1" applyFill="1" applyAlignment="1">
      <alignment vertical="center" wrapText="1"/>
    </xf>
    <xf numFmtId="178" fontId="3" fillId="0" borderId="0" xfId="1" applyNumberFormat="1" applyFont="1" applyFill="1">
      <alignment vertical="center"/>
    </xf>
    <xf numFmtId="179" fontId="3" fillId="0" borderId="0" xfId="1" applyNumberFormat="1" applyFont="1" applyFill="1">
      <alignment vertical="center"/>
    </xf>
    <xf numFmtId="180" fontId="3" fillId="0" borderId="0" xfId="1" applyNumberFormat="1" applyFont="1" applyFill="1">
      <alignment vertical="center"/>
    </xf>
    <xf numFmtId="181" fontId="3" fillId="0" borderId="0" xfId="0" applyNumberFormat="1" applyFont="1">
      <alignment vertical="center"/>
    </xf>
    <xf numFmtId="182" fontId="3" fillId="0" borderId="0" xfId="0" applyNumberFormat="1"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0" borderId="1" xfId="1" applyFont="1" applyFill="1" applyBorder="1" applyAlignment="1">
      <alignment horizontal="center" vertical="center"/>
    </xf>
    <xf numFmtId="43" fontId="16"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left" vertical="center" wrapText="1"/>
    </xf>
    <xf numFmtId="43" fontId="16" fillId="0" borderId="1" xfId="1" applyFont="1" applyFill="1" applyBorder="1" applyAlignment="1">
      <alignment vertical="center" wrapText="1"/>
    </xf>
    <xf numFmtId="43" fontId="16" fillId="0" borderId="1" xfId="1" applyFont="1" applyFill="1" applyBorder="1" applyAlignment="1">
      <alignment horizontal="left" vertical="center" wrapText="1"/>
    </xf>
    <xf numFmtId="178" fontId="3" fillId="0" borderId="0" xfId="1" applyNumberFormat="1" applyFont="1" applyFill="1" applyAlignment="1">
      <alignment vertical="center"/>
    </xf>
    <xf numFmtId="179" fontId="3" fillId="0" borderId="0" xfId="1" applyNumberFormat="1" applyFont="1" applyFill="1" applyAlignment="1">
      <alignment vertical="center"/>
    </xf>
    <xf numFmtId="179" fontId="18" fillId="0" borderId="0" xfId="0" applyNumberFormat="1" applyFont="1" applyAlignment="1">
      <alignment horizontal="center" vertical="center"/>
    </xf>
    <xf numFmtId="0" fontId="6" fillId="2" borderId="0" xfId="0" applyFont="1" applyFill="1" applyAlignment="1">
      <alignment vertical="center" wrapText="1"/>
    </xf>
    <xf numFmtId="178" fontId="6" fillId="0" borderId="0" xfId="1" applyNumberFormat="1" applyFont="1" applyFill="1" applyAlignment="1">
      <alignment vertical="center"/>
    </xf>
    <xf numFmtId="179" fontId="6" fillId="0" borderId="0" xfId="1" applyNumberFormat="1" applyFont="1" applyFill="1" applyAlignment="1">
      <alignment vertical="center"/>
    </xf>
    <xf numFmtId="0" fontId="3" fillId="2" borderId="2" xfId="0" applyFont="1" applyFill="1" applyBorder="1" applyAlignment="1">
      <alignment horizontal="center" vertical="center" wrapText="1"/>
    </xf>
    <xf numFmtId="178" fontId="3" fillId="0" borderId="1" xfId="1" applyNumberFormat="1" applyFont="1" applyFill="1" applyBorder="1" applyAlignment="1">
      <alignment horizontal="center" vertical="center" wrapText="1"/>
    </xf>
    <xf numFmtId="179" fontId="3" fillId="0" borderId="1" xfId="1"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178" fontId="16" fillId="0" borderId="1" xfId="1" applyNumberFormat="1" applyFont="1" applyFill="1" applyBorder="1" applyAlignment="1">
      <alignment horizontal="center" vertical="center" wrapText="1"/>
    </xf>
    <xf numFmtId="43" fontId="16" fillId="2" borderId="1" xfId="1" applyFont="1" applyFill="1" applyBorder="1" applyAlignment="1">
      <alignment horizontal="center" vertical="center" wrapText="1"/>
    </xf>
    <xf numFmtId="0" fontId="3" fillId="2" borderId="1" xfId="0" applyFont="1" applyFill="1" applyBorder="1" applyAlignment="1">
      <alignment horizontal="left" vertical="center" wrapText="1"/>
    </xf>
    <xf numFmtId="178" fontId="3" fillId="0" borderId="1" xfId="1" applyNumberFormat="1" applyFont="1" applyFill="1" applyBorder="1">
      <alignment vertical="center"/>
    </xf>
    <xf numFmtId="180" fontId="3" fillId="0" borderId="1" xfId="1" applyNumberFormat="1" applyFont="1" applyFill="1" applyBorder="1">
      <alignment vertical="center"/>
    </xf>
    <xf numFmtId="179" fontId="3" fillId="0" borderId="1" xfId="1" applyNumberFormat="1" applyFont="1" applyFill="1" applyBorder="1">
      <alignment vertical="center"/>
    </xf>
    <xf numFmtId="43" fontId="16" fillId="2" borderId="1" xfId="1" applyFont="1" applyFill="1" applyBorder="1" applyAlignment="1">
      <alignment horizontal="left" vertical="center" wrapText="1"/>
    </xf>
    <xf numFmtId="178" fontId="16" fillId="0" borderId="1" xfId="1" applyNumberFormat="1" applyFont="1" applyFill="1" applyBorder="1" applyAlignment="1">
      <alignment vertical="center"/>
    </xf>
    <xf numFmtId="178" fontId="3" fillId="0" borderId="1" xfId="1" applyNumberFormat="1" applyFont="1" applyFill="1" applyBorder="1" applyAlignment="1">
      <alignment vertical="center"/>
    </xf>
    <xf numFmtId="179" fontId="3" fillId="0" borderId="1" xfId="1" applyNumberFormat="1" applyFont="1" applyFill="1" applyBorder="1" applyAlignment="1">
      <alignment vertical="center"/>
    </xf>
    <xf numFmtId="178" fontId="16" fillId="0" borderId="1" xfId="1" applyNumberFormat="1" applyFont="1" applyFill="1" applyBorder="1">
      <alignment vertical="center"/>
    </xf>
    <xf numFmtId="180" fontId="3" fillId="0" borderId="0" xfId="1" applyNumberFormat="1" applyFont="1" applyFill="1" applyAlignment="1">
      <alignment vertical="center"/>
    </xf>
    <xf numFmtId="180" fontId="18" fillId="0" borderId="0" xfId="0" applyNumberFormat="1" applyFont="1" applyAlignment="1">
      <alignment horizontal="center" vertical="center"/>
    </xf>
    <xf numFmtId="180" fontId="6" fillId="0" borderId="0" xfId="1" applyNumberFormat="1" applyFont="1" applyFill="1" applyAlignment="1">
      <alignment vertical="center"/>
    </xf>
    <xf numFmtId="180" fontId="3" fillId="0" borderId="1" xfId="1" applyNumberFormat="1" applyFont="1" applyFill="1" applyBorder="1" applyAlignment="1">
      <alignment horizontal="center" vertical="center" wrapText="1"/>
    </xf>
    <xf numFmtId="180" fontId="16" fillId="0" borderId="1" xfId="1" applyNumberFormat="1" applyFont="1" applyFill="1" applyBorder="1" applyAlignment="1">
      <alignment horizontal="center" vertical="center" wrapText="1"/>
    </xf>
    <xf numFmtId="183" fontId="16" fillId="0" borderId="1" xfId="0" applyNumberFormat="1" applyFont="1" applyBorder="1" applyAlignment="1">
      <alignment horizontal="center" vertical="center" wrapText="1"/>
    </xf>
    <xf numFmtId="183" fontId="16" fillId="0" borderId="1" xfId="1" applyNumberFormat="1" applyFont="1" applyFill="1" applyBorder="1" applyAlignment="1">
      <alignment horizontal="center" vertical="center" wrapText="1"/>
    </xf>
    <xf numFmtId="183" fontId="3" fillId="0" borderId="1" xfId="0" applyNumberFormat="1" applyFont="1" applyBorder="1" applyAlignment="1">
      <alignment vertical="center" wrapText="1"/>
    </xf>
    <xf numFmtId="180" fontId="16" fillId="0" borderId="1" xfId="1" applyNumberFormat="1" applyFont="1" applyFill="1" applyBorder="1" applyAlignment="1">
      <alignment vertical="center"/>
    </xf>
    <xf numFmtId="183" fontId="16" fillId="0" borderId="1" xfId="1" applyNumberFormat="1" applyFont="1" applyFill="1" applyBorder="1" applyAlignment="1">
      <alignment vertical="center" wrapText="1"/>
    </xf>
    <xf numFmtId="178" fontId="3" fillId="0" borderId="1" xfId="1" applyNumberFormat="1" applyFont="1" applyFill="1" applyBorder="1" applyAlignment="1">
      <alignment vertical="center" wrapText="1"/>
    </xf>
    <xf numFmtId="182" fontId="18" fillId="0" borderId="0" xfId="0" applyNumberFormat="1" applyFont="1" applyAlignment="1">
      <alignment horizontal="center" vertical="center"/>
    </xf>
    <xf numFmtId="181" fontId="3" fillId="0" borderId="1" xfId="0" applyNumberFormat="1" applyFont="1" applyBorder="1" applyAlignment="1">
      <alignment horizontal="center" vertical="center"/>
    </xf>
    <xf numFmtId="182" fontId="3" fillId="0" borderId="1" xfId="0" applyNumberFormat="1" applyFont="1" applyBorder="1" applyAlignment="1">
      <alignment horizontal="center" vertical="center"/>
    </xf>
    <xf numFmtId="0" fontId="3" fillId="0" borderId="1" xfId="0" applyFont="1" applyBorder="1">
      <alignment vertical="center"/>
    </xf>
    <xf numFmtId="181" fontId="3" fillId="0" borderId="1" xfId="0" applyNumberFormat="1" applyFont="1" applyBorder="1" applyAlignment="1">
      <alignment horizontal="center" vertical="center" wrapText="1"/>
    </xf>
    <xf numFmtId="182" fontId="3" fillId="0" borderId="1" xfId="3" applyNumberFormat="1" applyFont="1" applyFill="1" applyBorder="1" applyAlignment="1">
      <alignment horizontal="center" vertical="center" wrapText="1"/>
    </xf>
    <xf numFmtId="181" fontId="16" fillId="0" borderId="1" xfId="0" applyNumberFormat="1" applyFont="1" applyBorder="1" applyAlignment="1">
      <alignment horizontal="center" vertical="center" wrapText="1"/>
    </xf>
    <xf numFmtId="182" fontId="16" fillId="0" borderId="1" xfId="0" applyNumberFormat="1" applyFont="1" applyBorder="1" applyAlignment="1">
      <alignment horizontal="center" vertical="center" wrapText="1"/>
    </xf>
    <xf numFmtId="181" fontId="16" fillId="0" borderId="1" xfId="1" applyNumberFormat="1" applyFont="1" applyFill="1" applyBorder="1" applyAlignment="1">
      <alignment horizontal="center" vertical="center" wrapText="1"/>
    </xf>
    <xf numFmtId="184" fontId="16" fillId="0" borderId="1" xfId="1" applyNumberFormat="1" applyFont="1" applyFill="1" applyBorder="1" applyAlignment="1">
      <alignment horizontal="center" vertical="center" wrapText="1"/>
    </xf>
    <xf numFmtId="181" fontId="3" fillId="0" borderId="1" xfId="0" applyNumberFormat="1" applyFont="1" applyBorder="1">
      <alignment vertical="center"/>
    </xf>
    <xf numFmtId="182" fontId="3" fillId="0" borderId="1" xfId="0" applyNumberFormat="1" applyFont="1" applyBorder="1">
      <alignment vertical="center"/>
    </xf>
    <xf numFmtId="181" fontId="16" fillId="0" borderId="1" xfId="1" applyNumberFormat="1" applyFont="1" applyFill="1" applyBorder="1" applyAlignment="1">
      <alignment vertical="center"/>
    </xf>
    <xf numFmtId="182" fontId="16" fillId="0" borderId="1" xfId="1" applyNumberFormat="1" applyFont="1" applyFill="1" applyBorder="1" applyAlignment="1">
      <alignment vertical="center"/>
    </xf>
    <xf numFmtId="43" fontId="16" fillId="0" borderId="1" xfId="1" applyFont="1" applyFill="1" applyBorder="1">
      <alignment vertical="center"/>
    </xf>
    <xf numFmtId="181" fontId="16" fillId="0" borderId="1" xfId="1" applyNumberFormat="1" applyFont="1" applyFill="1" applyBorder="1">
      <alignment vertical="center"/>
    </xf>
    <xf numFmtId="182" fontId="16" fillId="0" borderId="1" xfId="1" applyNumberFormat="1" applyFont="1" applyFill="1" applyBorder="1">
      <alignment vertical="center"/>
    </xf>
    <xf numFmtId="180" fontId="3" fillId="0" borderId="1" xfId="1" applyNumberFormat="1" applyFont="1" applyFill="1" applyBorder="1" applyAlignment="1">
      <alignment vertical="center" wrapText="1"/>
    </xf>
    <xf numFmtId="0" fontId="2" fillId="0" borderId="1" xfId="0" applyFont="1" applyBorder="1">
      <alignment vertical="center"/>
    </xf>
    <xf numFmtId="0" fontId="3" fillId="0" borderId="1" xfId="0" applyFont="1" applyBorder="1" applyAlignment="1">
      <alignment horizontal="left" vertical="center"/>
    </xf>
    <xf numFmtId="0" fontId="17" fillId="0" borderId="0" xfId="0" applyFont="1">
      <alignment vertical="center"/>
    </xf>
    <xf numFmtId="0" fontId="3" fillId="0" borderId="0" xfId="0" applyFont="1" applyAlignment="1">
      <alignment horizontal="center" vertical="center" wrapText="1"/>
    </xf>
    <xf numFmtId="0" fontId="19" fillId="0" borderId="5" xfId="0" applyFont="1" applyBorder="1" applyAlignment="1">
      <alignment horizontal="center" vertical="center"/>
    </xf>
    <xf numFmtId="0" fontId="16" fillId="0" borderId="0" xfId="0" applyFont="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horizontal="left" vertical="center" wrapText="1"/>
    </xf>
    <xf numFmtId="0" fontId="20" fillId="0" borderId="5"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indent="2"/>
    </xf>
    <xf numFmtId="0" fontId="6" fillId="0" borderId="0" xfId="0" applyFo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6" fontId="16" fillId="0" borderId="1" xfId="0" applyNumberFormat="1" applyFont="1" applyBorder="1" applyAlignment="1">
      <alignment horizontal="center" vertical="center" wrapText="1"/>
    </xf>
    <xf numFmtId="176" fontId="3" fillId="0" borderId="1" xfId="1" applyNumberFormat="1" applyFont="1" applyFill="1" applyBorder="1" applyAlignment="1">
      <alignment horizontal="center" vertical="center" wrapText="1"/>
    </xf>
    <xf numFmtId="0" fontId="3" fillId="0" borderId="6" xfId="0" applyFont="1" applyBorder="1" applyAlignment="1">
      <alignment horizontal="center" vertical="center"/>
    </xf>
    <xf numFmtId="43" fontId="3" fillId="0" borderId="1" xfId="0" applyNumberFormat="1" applyFont="1" applyBorder="1">
      <alignment vertical="center"/>
    </xf>
    <xf numFmtId="185" fontId="3" fillId="0" borderId="1" xfId="0" applyNumberFormat="1" applyFont="1" applyBorder="1">
      <alignment vertical="center"/>
    </xf>
    <xf numFmtId="31" fontId="3" fillId="0" borderId="0" xfId="0" applyNumberFormat="1" applyFont="1" applyAlignment="1">
      <alignment vertical="center" wrapText="1"/>
    </xf>
    <xf numFmtId="0" fontId="3" fillId="0" borderId="7" xfId="0" applyFont="1" applyBorder="1" applyAlignment="1">
      <alignment horizontal="center" vertical="center"/>
    </xf>
    <xf numFmtId="9" fontId="3" fillId="0" borderId="1" xfId="3" applyFont="1" applyFill="1" applyBorder="1" applyAlignment="1">
      <alignment horizontal="center" vertical="center" wrapText="1"/>
    </xf>
    <xf numFmtId="178" fontId="3" fillId="0" borderId="1" xfId="0" applyNumberFormat="1" applyFont="1" applyBorder="1">
      <alignment vertical="center"/>
    </xf>
    <xf numFmtId="0" fontId="2" fillId="4" borderId="5" xfId="0" applyFont="1" applyFill="1" applyBorder="1" applyAlignment="1">
      <alignment horizontal="center" vertical="center"/>
    </xf>
    <xf numFmtId="0" fontId="0" fillId="0" borderId="0" xfId="0" applyAlignment="1">
      <alignment horizontal="left" vertical="center" indent="1"/>
    </xf>
    <xf numFmtId="0" fontId="0" fillId="0" borderId="2" xfId="50" applyBorder="1" applyAlignment="1">
      <alignment vertical="center" wrapText="1"/>
    </xf>
    <xf numFmtId="186" fontId="0" fillId="0" borderId="2" xfId="50" applyNumberFormat="1" applyBorder="1" applyAlignment="1">
      <alignment vertical="center" wrapText="1"/>
    </xf>
    <xf numFmtId="49" fontId="0" fillId="0" borderId="1" xfId="50" applyNumberFormat="1" applyBorder="1" applyAlignment="1">
      <alignment horizontal="center" vertical="center" wrapText="1"/>
    </xf>
    <xf numFmtId="49" fontId="0" fillId="0" borderId="2" xfId="50" applyNumberFormat="1" applyBorder="1" applyAlignment="1">
      <alignment vertical="center" wrapText="1"/>
    </xf>
    <xf numFmtId="0" fontId="0" fillId="0" borderId="0" xfId="0" applyAlignment="1">
      <alignment horizontal="left" vertical="center"/>
    </xf>
    <xf numFmtId="0" fontId="0" fillId="0" borderId="8" xfId="0" applyBorder="1" applyAlignment="1">
      <alignment horizontal="left" vertical="center"/>
    </xf>
    <xf numFmtId="187" fontId="16" fillId="0" borderId="0" xfId="0" applyNumberFormat="1" applyFont="1" applyAlignment="1">
      <alignment horizontal="center" vertical="center"/>
    </xf>
    <xf numFmtId="0" fontId="3" fillId="0" borderId="0" xfId="0" applyFont="1" applyAlignment="1"/>
    <xf numFmtId="187" fontId="3" fillId="0" borderId="0" xfId="0" applyNumberFormat="1" applyFont="1" applyAlignment="1"/>
    <xf numFmtId="187" fontId="3" fillId="0" borderId="0" xfId="0" applyNumberFormat="1" applyFont="1" applyAlignment="1">
      <alignment wrapText="1"/>
    </xf>
    <xf numFmtId="187" fontId="3" fillId="0" borderId="0" xfId="0" applyNumberFormat="1" applyFont="1" applyAlignment="1">
      <alignment horizontal="center" vertical="center" wrapText="1"/>
    </xf>
    <xf numFmtId="187" fontId="21" fillId="0" borderId="0" xfId="0" applyNumberFormat="1" applyFont="1" applyAlignment="1">
      <alignment horizontal="center"/>
    </xf>
    <xf numFmtId="187" fontId="22" fillId="0" borderId="5" xfId="0" applyNumberFormat="1" applyFont="1" applyBorder="1" applyAlignment="1">
      <alignment horizontal="center" vertical="center"/>
    </xf>
    <xf numFmtId="187" fontId="22" fillId="0" borderId="5" xfId="0" applyNumberFormat="1" applyFont="1" applyBorder="1" applyAlignment="1">
      <alignment horizontal="center" vertical="center" wrapText="1"/>
    </xf>
    <xf numFmtId="187" fontId="22" fillId="0" borderId="9" xfId="0" applyNumberFormat="1" applyFont="1" applyBorder="1" applyAlignment="1">
      <alignment horizontal="center" vertical="center" wrapText="1"/>
    </xf>
    <xf numFmtId="187" fontId="22" fillId="0" borderId="10" xfId="0" applyNumberFormat="1" applyFont="1" applyBorder="1" applyAlignment="1">
      <alignment horizontal="center" vertical="center" wrapText="1"/>
    </xf>
    <xf numFmtId="187" fontId="23" fillId="0" borderId="5" xfId="0" applyNumberFormat="1" applyFont="1" applyBorder="1" applyAlignment="1">
      <alignment horizontal="center" vertical="center"/>
    </xf>
    <xf numFmtId="187" fontId="24" fillId="0" borderId="5" xfId="0" applyNumberFormat="1" applyFont="1" applyBorder="1" applyAlignment="1">
      <alignment horizontal="center" vertical="center" wrapText="1"/>
    </xf>
    <xf numFmtId="0" fontId="23" fillId="0" borderId="5" xfId="0" applyFont="1" applyBorder="1" applyAlignment="1">
      <alignment horizontal="center" vertical="center"/>
    </xf>
    <xf numFmtId="0" fontId="25" fillId="0" borderId="5" xfId="0" applyFont="1" applyBorder="1" applyAlignment="1">
      <alignment horizontal="left" vertical="center" wrapText="1"/>
    </xf>
    <xf numFmtId="0" fontId="25" fillId="0" borderId="5" xfId="0" applyFont="1" applyBorder="1" applyAlignment="1">
      <alignment horizontal="center" vertical="center" wrapText="1"/>
    </xf>
    <xf numFmtId="187" fontId="16" fillId="0" borderId="11" xfId="0" applyNumberFormat="1" applyFont="1" applyBorder="1" applyAlignment="1">
      <alignment horizontal="center" vertical="center"/>
    </xf>
    <xf numFmtId="187" fontId="16" fillId="0" borderId="6" xfId="0" applyNumberFormat="1" applyFont="1" applyBorder="1" applyAlignment="1">
      <alignment horizontal="center" vertical="center"/>
    </xf>
    <xf numFmtId="187" fontId="16" fillId="0" borderId="7" xfId="0" applyNumberFormat="1" applyFont="1" applyBorder="1" applyAlignment="1">
      <alignment horizontal="center" vertical="center"/>
    </xf>
    <xf numFmtId="187" fontId="16" fillId="0" borderId="12" xfId="0" applyNumberFormat="1" applyFont="1" applyBorder="1" applyAlignment="1">
      <alignment horizontal="center" vertical="center"/>
    </xf>
    <xf numFmtId="187" fontId="16" fillId="0" borderId="1" xfId="0" applyNumberFormat="1" applyFont="1" applyBorder="1" applyAlignment="1">
      <alignment horizontal="center" vertical="center"/>
    </xf>
    <xf numFmtId="187" fontId="3" fillId="0" borderId="12" xfId="0" applyNumberFormat="1" applyFont="1" applyBorder="1" applyAlignment="1">
      <alignment horizontal="center" vertical="center"/>
    </xf>
    <xf numFmtId="187" fontId="3" fillId="0" borderId="1"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quotePrefix="1">
      <alignment horizontal="center" vertical="center" wrapText="1"/>
    </xf>
    <xf numFmtId="0" fontId="15" fillId="0" borderId="1" xfId="0" applyFont="1" applyBorder="1" applyAlignment="1" quotePrefix="1">
      <alignment horizont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千位分隔 2" xfId="51"/>
  </cellStyles>
  <tableStyles count="0" defaultTableStyle="TableStyleMedium2" defaultPivotStyle="PivotStyleLight16"/>
  <colors>
    <mruColors>
      <color rgb="00000000"/>
      <color rgb="0000B0F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pane xSplit="3" ySplit="4" topLeftCell="D5" activePane="bottomRight" state="frozen"/>
      <selection/>
      <selection pane="topRight"/>
      <selection pane="bottomLeft"/>
      <selection pane="bottomRight" activeCell="L10" sqref="L10"/>
    </sheetView>
  </sheetViews>
  <sheetFormatPr defaultColWidth="8.725" defaultRowHeight="14.25" outlineLevelCol="6"/>
  <cols>
    <col min="1" max="1" width="6.26666666666667" style="218" customWidth="1"/>
    <col min="2" max="2" width="8.725" style="218" customWidth="1"/>
    <col min="3" max="3" width="17.0916666666667" style="219" customWidth="1"/>
    <col min="4" max="4" width="11.9083333333333" style="220" customWidth="1"/>
    <col min="5" max="5" width="15.625" style="218" customWidth="1"/>
    <col min="6" max="7" width="12.125" style="218"/>
    <col min="8" max="16384" width="8.725" style="218"/>
  </cols>
  <sheetData>
    <row r="1" ht="20.25" spans="1:7">
      <c r="A1" s="221" t="s">
        <v>0</v>
      </c>
      <c r="B1" s="221"/>
      <c r="C1" s="221"/>
      <c r="D1" s="221"/>
      <c r="E1" s="221"/>
      <c r="F1" s="221"/>
      <c r="G1" s="221"/>
    </row>
    <row r="3" s="216" customFormat="1" ht="30" customHeight="1" spans="1:7">
      <c r="A3" s="222" t="s">
        <v>1</v>
      </c>
      <c r="B3" s="222" t="s">
        <v>2</v>
      </c>
      <c r="C3" s="223" t="s">
        <v>3</v>
      </c>
      <c r="D3" s="224" t="s">
        <v>4</v>
      </c>
      <c r="E3" s="231" t="s">
        <v>5</v>
      </c>
      <c r="F3" s="232"/>
      <c r="G3" s="233"/>
    </row>
    <row r="4" s="216" customFormat="1" ht="30" customHeight="1" spans="1:7">
      <c r="A4" s="222"/>
      <c r="B4" s="222"/>
      <c r="C4" s="223"/>
      <c r="D4" s="225"/>
      <c r="E4" s="234" t="s">
        <v>6</v>
      </c>
      <c r="F4" s="235" t="s">
        <v>7</v>
      </c>
      <c r="G4" s="235" t="s">
        <v>8</v>
      </c>
    </row>
    <row r="5" ht="30" customHeight="1" spans="1:7">
      <c r="A5" s="226"/>
      <c r="B5" s="222" t="s">
        <v>9</v>
      </c>
      <c r="C5" s="227" t="s">
        <v>8</v>
      </c>
      <c r="D5" s="227"/>
      <c r="E5" s="236">
        <v>80.09</v>
      </c>
      <c r="F5" s="237">
        <v>517.18</v>
      </c>
      <c r="G5" s="237">
        <v>597.27</v>
      </c>
    </row>
    <row r="6" s="217" customFormat="1" ht="30" customHeight="1" spans="1:7">
      <c r="A6" s="228">
        <v>1</v>
      </c>
      <c r="B6" s="222" t="s">
        <v>9</v>
      </c>
      <c r="C6" s="229" t="s">
        <v>10</v>
      </c>
      <c r="D6" s="230" t="s">
        <v>11</v>
      </c>
      <c r="E6" s="238">
        <v>4.89</v>
      </c>
      <c r="F6" s="239">
        <v>9</v>
      </c>
      <c r="G6" s="239">
        <v>13.89</v>
      </c>
    </row>
    <row r="7" s="217" customFormat="1" ht="30" customHeight="1" spans="1:7">
      <c r="A7" s="228">
        <v>2</v>
      </c>
      <c r="B7" s="222" t="s">
        <v>9</v>
      </c>
      <c r="C7" s="229" t="s">
        <v>12</v>
      </c>
      <c r="D7" s="230" t="s">
        <v>11</v>
      </c>
      <c r="E7" s="238">
        <v>0</v>
      </c>
      <c r="F7" s="239">
        <v>47.29</v>
      </c>
      <c r="G7" s="239">
        <v>47.29</v>
      </c>
    </row>
    <row r="8" s="217" customFormat="1" ht="33.5" customHeight="1" spans="1:7">
      <c r="A8" s="228">
        <v>3</v>
      </c>
      <c r="B8" s="222" t="s">
        <v>9</v>
      </c>
      <c r="C8" s="229" t="s">
        <v>13</v>
      </c>
      <c r="D8" s="230" t="s">
        <v>11</v>
      </c>
      <c r="E8" s="238">
        <v>0</v>
      </c>
      <c r="F8" s="239">
        <v>38.66</v>
      </c>
      <c r="G8" s="239">
        <v>38.66</v>
      </c>
    </row>
    <row r="9" s="217" customFormat="1" ht="30" customHeight="1" spans="1:7">
      <c r="A9" s="228">
        <v>4</v>
      </c>
      <c r="B9" s="222" t="s">
        <v>9</v>
      </c>
      <c r="C9" s="229" t="s">
        <v>14</v>
      </c>
      <c r="D9" s="230" t="s">
        <v>11</v>
      </c>
      <c r="E9" s="238">
        <v>0</v>
      </c>
      <c r="F9" s="239">
        <v>21.27</v>
      </c>
      <c r="G9" s="239">
        <v>21.27</v>
      </c>
    </row>
    <row r="10" s="217" customFormat="1" ht="123.5" customHeight="1" spans="1:7">
      <c r="A10" s="228">
        <v>5</v>
      </c>
      <c r="B10" s="222" t="s">
        <v>9</v>
      </c>
      <c r="C10" s="229" t="s">
        <v>15</v>
      </c>
      <c r="D10" s="230" t="s">
        <v>11</v>
      </c>
      <c r="E10" s="238">
        <v>0</v>
      </c>
      <c r="F10" s="239">
        <v>0</v>
      </c>
      <c r="G10" s="239">
        <v>0</v>
      </c>
    </row>
    <row r="11" s="217" customFormat="1" ht="30" customHeight="1" spans="1:7">
      <c r="A11" s="228">
        <v>6</v>
      </c>
      <c r="B11" s="222" t="s">
        <v>9</v>
      </c>
      <c r="C11" s="229" t="s">
        <v>16</v>
      </c>
      <c r="D11" s="230" t="s">
        <v>11</v>
      </c>
      <c r="E11" s="238">
        <v>0</v>
      </c>
      <c r="F11" s="239">
        <v>200</v>
      </c>
      <c r="G11" s="239">
        <v>200</v>
      </c>
    </row>
    <row r="12" s="217" customFormat="1" ht="30" customHeight="1" spans="1:7">
      <c r="A12" s="228">
        <v>7</v>
      </c>
      <c r="B12" s="222" t="s">
        <v>9</v>
      </c>
      <c r="C12" s="229" t="s">
        <v>17</v>
      </c>
      <c r="D12" s="230" t="s">
        <v>11</v>
      </c>
      <c r="E12" s="238">
        <v>75.2</v>
      </c>
      <c r="F12" s="239">
        <v>200</v>
      </c>
      <c r="G12" s="239">
        <v>275.2</v>
      </c>
    </row>
    <row r="13" s="217" customFormat="1" ht="42" customHeight="1" spans="1:7">
      <c r="A13" s="228">
        <v>8</v>
      </c>
      <c r="B13" s="222" t="s">
        <v>9</v>
      </c>
      <c r="C13" s="229" t="s">
        <v>18</v>
      </c>
      <c r="D13" s="230" t="s">
        <v>11</v>
      </c>
      <c r="E13" s="238">
        <v>0</v>
      </c>
      <c r="F13" s="239">
        <v>0.96</v>
      </c>
      <c r="G13" s="239">
        <v>0.96</v>
      </c>
    </row>
    <row r="14" s="217" customFormat="1" ht="30" hidden="1" customHeight="1" spans="1:4">
      <c r="A14" s="228">
        <v>9</v>
      </c>
      <c r="B14" s="228"/>
      <c r="C14" s="229"/>
      <c r="D14" s="230"/>
    </row>
    <row r="15" s="217" customFormat="1" ht="30" hidden="1" customHeight="1" spans="1:4">
      <c r="A15" s="228">
        <v>10</v>
      </c>
      <c r="B15" s="228"/>
      <c r="C15" s="229"/>
      <c r="D15" s="230"/>
    </row>
    <row r="16" s="217" customFormat="1" ht="30" hidden="1" customHeight="1" spans="1:4">
      <c r="A16" s="228">
        <v>11</v>
      </c>
      <c r="B16" s="228"/>
      <c r="C16" s="229"/>
      <c r="D16" s="230"/>
    </row>
    <row r="17" s="217" customFormat="1" ht="30" hidden="1" customHeight="1" spans="1:4">
      <c r="A17" s="228">
        <v>12</v>
      </c>
      <c r="B17" s="228"/>
      <c r="C17" s="229"/>
      <c r="D17" s="230"/>
    </row>
    <row r="18" s="217" customFormat="1" ht="41.25" hidden="1" customHeight="1" spans="1:4">
      <c r="A18" s="228">
        <v>13</v>
      </c>
      <c r="B18" s="228"/>
      <c r="C18" s="229"/>
      <c r="D18" s="230"/>
    </row>
    <row r="19" s="217" customFormat="1" ht="30" hidden="1" customHeight="1" spans="1:4">
      <c r="A19" s="228">
        <v>14</v>
      </c>
      <c r="B19" s="228"/>
      <c r="C19" s="229"/>
      <c r="D19" s="230"/>
    </row>
    <row r="20" s="217" customFormat="1" ht="30" hidden="1" customHeight="1" spans="1:4">
      <c r="A20" s="228">
        <v>15</v>
      </c>
      <c r="B20" s="228"/>
      <c r="C20" s="229"/>
      <c r="D20" s="230"/>
    </row>
    <row r="21" s="217" customFormat="1" ht="30" hidden="1" customHeight="1" spans="1:4">
      <c r="A21" s="228">
        <v>16</v>
      </c>
      <c r="B21" s="228"/>
      <c r="C21" s="229"/>
      <c r="D21" s="230"/>
    </row>
  </sheetData>
  <autoFilter xmlns:etc="http://www.wps.cn/officeDocument/2017/etCustomData" ref="A4:D21" etc:filterBottomFollowUsedRange="0">
    <extLst/>
  </autoFilter>
  <mergeCells count="6">
    <mergeCell ref="A1:G1"/>
    <mergeCell ref="E3:G3"/>
    <mergeCell ref="A3:A4"/>
    <mergeCell ref="B3:B4"/>
    <mergeCell ref="C3:C4"/>
    <mergeCell ref="D3:D4"/>
  </mergeCells>
  <pageMargins left="0.590551181102362" right="0.275590551181102" top="0.748031496062992" bottom="0.748031496062992"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2"/>
  <sheetViews>
    <sheetView zoomScale="70" zoomScaleNormal="70" workbookViewId="0">
      <pane xSplit="2" ySplit="5" topLeftCell="C6" activePane="bottomRight" state="frozen"/>
      <selection/>
      <selection pane="topRight"/>
      <selection pane="bottomLeft"/>
      <selection pane="bottomRight" activeCell="D12" sqref="D12"/>
    </sheetView>
  </sheetViews>
  <sheetFormatPr defaultColWidth="9" defaultRowHeight="30" customHeight="1"/>
  <cols>
    <col min="1" max="1" width="6.90833333333333" style="21" customWidth="1"/>
    <col min="2" max="2" width="17.6333333333333" style="21" customWidth="1"/>
    <col min="3" max="3" width="22.2666666666667" style="21" customWidth="1"/>
    <col min="4" max="4" width="21.45" style="110" customWidth="1"/>
    <col min="5" max="5" width="17.9083333333333" style="21" customWidth="1"/>
    <col min="6" max="6" width="17.3666666666667" style="21" customWidth="1"/>
    <col min="7" max="7" width="17.6333333333333" style="21" customWidth="1"/>
    <col min="8" max="8" width="12.9083333333333" style="21" customWidth="1"/>
    <col min="9" max="9" width="17.725" style="21" customWidth="1"/>
    <col min="10" max="10" width="10.3666666666667" style="21" customWidth="1"/>
    <col min="11" max="11" width="45.9083333333333" style="110" customWidth="1"/>
    <col min="12" max="12" width="15" style="21" customWidth="1"/>
    <col min="13" max="13" width="14.9083333333333" style="21" customWidth="1"/>
    <col min="14" max="14" width="11.6333333333333" style="21" customWidth="1"/>
    <col min="15" max="16384" width="9" style="21"/>
  </cols>
  <sheetData>
    <row r="1" customHeight="1" spans="1:3">
      <c r="A1" s="186" t="s">
        <v>19</v>
      </c>
      <c r="C1" s="110"/>
    </row>
    <row r="2" customHeight="1" spans="1:14">
      <c r="A2" s="118" t="s">
        <v>20</v>
      </c>
      <c r="B2" s="118"/>
      <c r="C2" s="118"/>
      <c r="D2" s="118"/>
      <c r="E2" s="118"/>
      <c r="F2" s="118"/>
      <c r="G2" s="118"/>
      <c r="H2" s="118"/>
      <c r="I2" s="118"/>
      <c r="J2" s="118"/>
      <c r="K2" s="118"/>
      <c r="L2" s="118"/>
      <c r="M2" s="118"/>
      <c r="N2" s="118"/>
    </row>
    <row r="3" customHeight="1" spans="1:8">
      <c r="A3" s="119"/>
      <c r="B3" s="119"/>
      <c r="C3" s="120"/>
      <c r="D3" s="120"/>
      <c r="E3" s="196"/>
      <c r="F3" s="196"/>
      <c r="G3" s="196"/>
      <c r="H3" s="196"/>
    </row>
    <row r="4" customHeight="1" spans="1:14">
      <c r="A4" s="121" t="s">
        <v>1</v>
      </c>
      <c r="B4" s="121" t="s">
        <v>3</v>
      </c>
      <c r="C4" s="121" t="s">
        <v>21</v>
      </c>
      <c r="D4" s="121" t="s">
        <v>22</v>
      </c>
      <c r="E4" s="121" t="s">
        <v>23</v>
      </c>
      <c r="F4" s="121" t="s">
        <v>24</v>
      </c>
      <c r="G4" s="121" t="s">
        <v>25</v>
      </c>
      <c r="H4" s="197" t="s">
        <v>26</v>
      </c>
      <c r="I4" s="125" t="s">
        <v>27</v>
      </c>
      <c r="J4" s="125"/>
      <c r="K4" s="125"/>
      <c r="L4" s="201" t="s">
        <v>28</v>
      </c>
      <c r="M4" s="205"/>
      <c r="N4" s="169"/>
    </row>
    <row r="5" customHeight="1" spans="1:15">
      <c r="A5" s="121"/>
      <c r="B5" s="121"/>
      <c r="C5" s="121"/>
      <c r="D5" s="121"/>
      <c r="E5" s="121"/>
      <c r="F5" s="121"/>
      <c r="G5" s="121"/>
      <c r="H5" s="198"/>
      <c r="I5" s="121" t="s">
        <v>29</v>
      </c>
      <c r="J5" s="121" t="s">
        <v>30</v>
      </c>
      <c r="K5" s="121" t="s">
        <v>31</v>
      </c>
      <c r="L5" s="121" t="s">
        <v>32</v>
      </c>
      <c r="M5" s="206" t="s">
        <v>33</v>
      </c>
      <c r="N5" s="121" t="s">
        <v>34</v>
      </c>
      <c r="O5" s="187"/>
    </row>
    <row r="6" customHeight="1" spans="1:15">
      <c r="A6" s="121"/>
      <c r="B6" s="187"/>
      <c r="C6" s="121"/>
      <c r="D6" s="187"/>
      <c r="E6" s="121"/>
      <c r="F6" s="121"/>
      <c r="G6" s="121"/>
      <c r="H6" s="198"/>
      <c r="I6" s="121"/>
      <c r="J6" s="121"/>
      <c r="K6" s="121"/>
      <c r="L6" s="121"/>
      <c r="M6" s="206"/>
      <c r="N6" s="121"/>
      <c r="O6" s="187"/>
    </row>
    <row r="7" s="107" customFormat="1" customHeight="1" spans="1:15">
      <c r="A7" s="188" t="s">
        <v>35</v>
      </c>
      <c r="B7" s="188" t="s">
        <v>36</v>
      </c>
      <c r="C7" s="122"/>
      <c r="D7" s="189"/>
      <c r="E7" s="199">
        <f t="shared" ref="E7:J7" si="0">SUM(E8:E58)</f>
        <v>304112.533725</v>
      </c>
      <c r="F7" s="199">
        <f t="shared" si="0"/>
        <v>289229.302705</v>
      </c>
      <c r="G7" s="199">
        <f t="shared" si="0"/>
        <v>6598.826932</v>
      </c>
      <c r="H7" s="199">
        <f t="shared" si="0"/>
        <v>2173.725425</v>
      </c>
      <c r="I7" s="199">
        <f t="shared" si="0"/>
        <v>31258.507928</v>
      </c>
      <c r="J7" s="199">
        <f t="shared" si="0"/>
        <v>363.409804</v>
      </c>
      <c r="K7" s="122"/>
      <c r="L7" s="199">
        <f>SUM(L8:L58)</f>
        <v>257970.794777</v>
      </c>
      <c r="M7" s="199">
        <f>SUM(M8:M58)</f>
        <v>1810.315621</v>
      </c>
      <c r="N7" s="122"/>
      <c r="O7" s="189"/>
    </row>
    <row r="8" customHeight="1" spans="1:14">
      <c r="A8" s="125">
        <v>1</v>
      </c>
      <c r="B8" s="190" t="s">
        <v>37</v>
      </c>
      <c r="C8" s="110" t="s">
        <v>38</v>
      </c>
      <c r="D8" s="191" t="s">
        <v>39</v>
      </c>
      <c r="E8" s="200">
        <v>495</v>
      </c>
      <c r="F8" s="200">
        <v>300</v>
      </c>
      <c r="G8" s="200">
        <v>33.393</v>
      </c>
      <c r="H8" s="200">
        <v>5.112329</v>
      </c>
      <c r="I8" s="202">
        <v>300</v>
      </c>
      <c r="J8" s="202">
        <v>5.112329</v>
      </c>
      <c r="K8" s="127" t="s">
        <v>40</v>
      </c>
      <c r="L8" s="203">
        <f>F8-I8</f>
        <v>0</v>
      </c>
      <c r="M8" s="202">
        <f>H8-J8</f>
        <v>0</v>
      </c>
      <c r="N8" s="169"/>
    </row>
    <row r="9" customHeight="1" spans="1:14">
      <c r="A9" s="125">
        <v>2</v>
      </c>
      <c r="B9" s="190" t="s">
        <v>41</v>
      </c>
      <c r="C9" s="110" t="s">
        <v>42</v>
      </c>
      <c r="D9" s="191" t="s">
        <v>43</v>
      </c>
      <c r="E9">
        <v>4000</v>
      </c>
      <c r="F9">
        <v>1735.01</v>
      </c>
      <c r="G9">
        <v>99.67</v>
      </c>
      <c r="H9">
        <v>16.340649</v>
      </c>
      <c r="I9" s="202"/>
      <c r="J9" s="202"/>
      <c r="K9" s="127"/>
      <c r="L9" s="203">
        <f t="shared" ref="L9:L58" si="1">F9-I9</f>
        <v>1735.01</v>
      </c>
      <c r="M9" s="202">
        <f t="shared" ref="M9:M58" si="2">H9-J9</f>
        <v>16.340649</v>
      </c>
      <c r="N9" s="169"/>
    </row>
    <row r="10" customHeight="1" spans="1:14">
      <c r="A10" s="125">
        <v>3</v>
      </c>
      <c r="B10" s="190" t="s">
        <v>44</v>
      </c>
      <c r="C10" s="110" t="s">
        <v>42</v>
      </c>
      <c r="D10" s="191" t="s">
        <v>39</v>
      </c>
      <c r="E10">
        <v>4000</v>
      </c>
      <c r="F10">
        <v>1735.01</v>
      </c>
      <c r="G10">
        <v>115.700008</v>
      </c>
      <c r="H10">
        <v>24.230092</v>
      </c>
      <c r="I10" s="202"/>
      <c r="J10" s="202"/>
      <c r="K10" s="127"/>
      <c r="L10" s="203">
        <f t="shared" si="1"/>
        <v>1735.01</v>
      </c>
      <c r="M10" s="202">
        <f t="shared" si="2"/>
        <v>24.230092</v>
      </c>
      <c r="N10" s="169"/>
    </row>
    <row r="11" customHeight="1" spans="1:14">
      <c r="A11" s="125">
        <v>4</v>
      </c>
      <c r="B11" s="190" t="s">
        <v>45</v>
      </c>
      <c r="C11" s="110" t="s">
        <v>46</v>
      </c>
      <c r="D11" s="191" t="s">
        <v>39</v>
      </c>
      <c r="E11">
        <v>1934.824726</v>
      </c>
      <c r="F11">
        <v>1934.824726</v>
      </c>
      <c r="G11">
        <v>71.505001</v>
      </c>
      <c r="H11">
        <v>27.310008</v>
      </c>
      <c r="I11"/>
      <c r="J11"/>
      <c r="K11" s="127"/>
      <c r="L11" s="203">
        <f t="shared" si="1"/>
        <v>1934.824726</v>
      </c>
      <c r="M11" s="202">
        <f t="shared" si="2"/>
        <v>27.310008</v>
      </c>
      <c r="N11" s="169"/>
    </row>
    <row r="12" customHeight="1" spans="1:14">
      <c r="A12" s="125">
        <v>5</v>
      </c>
      <c r="B12" s="190" t="s">
        <v>47</v>
      </c>
      <c r="C12" s="110" t="s">
        <v>48</v>
      </c>
      <c r="D12" s="191" t="s">
        <v>39</v>
      </c>
      <c r="E12">
        <v>3717.5969</v>
      </c>
      <c r="F12">
        <v>3717.5969</v>
      </c>
      <c r="G12">
        <v>125.987454</v>
      </c>
      <c r="H12">
        <v>65.510633</v>
      </c>
      <c r="I12"/>
      <c r="J12"/>
      <c r="K12" s="127"/>
      <c r="L12" s="203">
        <f t="shared" si="1"/>
        <v>3717.5969</v>
      </c>
      <c r="M12" s="202">
        <f t="shared" si="2"/>
        <v>65.510633</v>
      </c>
      <c r="N12" s="169"/>
    </row>
    <row r="13" customHeight="1" spans="1:14">
      <c r="A13" s="125"/>
      <c r="B13" s="190" t="s">
        <v>47</v>
      </c>
      <c r="C13" s="110" t="s">
        <v>48</v>
      </c>
      <c r="D13" s="191" t="s">
        <v>43</v>
      </c>
      <c r="E13">
        <v>3717.5969</v>
      </c>
      <c r="F13">
        <v>3717.6</v>
      </c>
      <c r="G13">
        <v>56.22</v>
      </c>
      <c r="H13">
        <v>29.302813</v>
      </c>
      <c r="I13"/>
      <c r="J13"/>
      <c r="K13" s="127"/>
      <c r="L13" s="203">
        <f t="shared" si="1"/>
        <v>3717.6</v>
      </c>
      <c r="M13" s="202">
        <f t="shared" si="2"/>
        <v>29.302813</v>
      </c>
      <c r="N13" s="169"/>
    </row>
    <row r="14" customHeight="1" spans="1:14">
      <c r="A14" s="125">
        <v>6</v>
      </c>
      <c r="B14" s="190" t="s">
        <v>49</v>
      </c>
      <c r="C14" s="110" t="s">
        <v>50</v>
      </c>
      <c r="D14" s="191" t="s">
        <v>39</v>
      </c>
      <c r="E14">
        <v>4327.480832</v>
      </c>
      <c r="F14">
        <v>4327.480832</v>
      </c>
      <c r="G14">
        <v>400</v>
      </c>
      <c r="H14">
        <v>60.857182</v>
      </c>
      <c r="I14">
        <v>4327.480832</v>
      </c>
      <c r="J14">
        <v>60.857182</v>
      </c>
      <c r="K14" s="127" t="s">
        <v>51</v>
      </c>
      <c r="L14" s="203">
        <f t="shared" si="1"/>
        <v>0</v>
      </c>
      <c r="M14" s="202">
        <f t="shared" si="2"/>
        <v>0</v>
      </c>
      <c r="N14" s="169"/>
    </row>
    <row r="15" customHeight="1" spans="1:14">
      <c r="A15" s="125"/>
      <c r="B15" s="190" t="s">
        <v>49</v>
      </c>
      <c r="C15" s="110" t="s">
        <v>50</v>
      </c>
      <c r="D15" s="191" t="s">
        <v>43</v>
      </c>
      <c r="E15">
        <v>4327.480832</v>
      </c>
      <c r="F15">
        <v>4327.48</v>
      </c>
      <c r="G15">
        <v>223.68</v>
      </c>
      <c r="H15">
        <v>12.778071</v>
      </c>
      <c r="I15">
        <v>4327.48</v>
      </c>
      <c r="J15">
        <v>12.778071</v>
      </c>
      <c r="K15" s="127" t="s">
        <v>51</v>
      </c>
      <c r="L15" s="203">
        <f t="shared" si="1"/>
        <v>0</v>
      </c>
      <c r="M15" s="202">
        <f t="shared" si="2"/>
        <v>0</v>
      </c>
      <c r="N15" s="169"/>
    </row>
    <row r="16" customHeight="1" spans="1:14">
      <c r="A16" s="125">
        <v>7</v>
      </c>
      <c r="B16" s="190" t="s">
        <v>52</v>
      </c>
      <c r="C16" s="110" t="s">
        <v>53</v>
      </c>
      <c r="D16" s="191" t="s">
        <v>39</v>
      </c>
      <c r="E16">
        <v>786</v>
      </c>
      <c r="F16">
        <v>691.77</v>
      </c>
      <c r="G16">
        <v>16.665843</v>
      </c>
      <c r="H16">
        <v>7.929062</v>
      </c>
      <c r="I16">
        <v>123</v>
      </c>
      <c r="J16">
        <v>1.711891</v>
      </c>
      <c r="K16" s="110" t="s">
        <v>54</v>
      </c>
      <c r="L16" s="203">
        <f t="shared" si="1"/>
        <v>568.77</v>
      </c>
      <c r="M16" s="202">
        <f t="shared" si="2"/>
        <v>6.217171</v>
      </c>
      <c r="N16" s="169"/>
    </row>
    <row r="17" customHeight="1" spans="1:14">
      <c r="A17" s="125">
        <v>8</v>
      </c>
      <c r="B17" s="190" t="s">
        <v>55</v>
      </c>
      <c r="C17" s="110" t="s">
        <v>56</v>
      </c>
      <c r="D17" s="191" t="s">
        <v>57</v>
      </c>
      <c r="E17">
        <v>20.37644</v>
      </c>
      <c r="F17">
        <v>20.37644</v>
      </c>
      <c r="G17">
        <v>0.585489</v>
      </c>
      <c r="H17">
        <v>0.3292</v>
      </c>
      <c r="I17"/>
      <c r="J17"/>
      <c r="K17" s="127"/>
      <c r="L17" s="203">
        <f t="shared" si="1"/>
        <v>20.37644</v>
      </c>
      <c r="M17" s="202">
        <f t="shared" si="2"/>
        <v>0.3292</v>
      </c>
      <c r="N17" s="169"/>
    </row>
    <row r="18" customHeight="1" spans="1:14">
      <c r="A18" s="125">
        <v>9</v>
      </c>
      <c r="B18" s="190" t="s">
        <v>58</v>
      </c>
      <c r="C18" s="110" t="s">
        <v>59</v>
      </c>
      <c r="D18" s="191" t="s">
        <v>43</v>
      </c>
      <c r="E18">
        <v>986</v>
      </c>
      <c r="F18">
        <v>986</v>
      </c>
      <c r="G18">
        <v>12.11385</v>
      </c>
      <c r="H18">
        <v>5.338922</v>
      </c>
      <c r="I18">
        <v>986</v>
      </c>
      <c r="J18">
        <v>5.338922</v>
      </c>
      <c r="K18" s="127" t="s">
        <v>60</v>
      </c>
      <c r="L18" s="203">
        <f t="shared" si="1"/>
        <v>0</v>
      </c>
      <c r="M18" s="202">
        <f t="shared" si="2"/>
        <v>0</v>
      </c>
      <c r="N18" s="169"/>
    </row>
    <row r="19" customHeight="1" spans="1:14">
      <c r="A19" s="125">
        <v>16</v>
      </c>
      <c r="B19" s="190" t="s">
        <v>61</v>
      </c>
      <c r="C19" s="110" t="s">
        <v>59</v>
      </c>
      <c r="D19" s="191" t="s">
        <v>39</v>
      </c>
      <c r="E19">
        <v>1470.519</v>
      </c>
      <c r="F19">
        <v>1470.519</v>
      </c>
      <c r="G19">
        <v>36.477862</v>
      </c>
      <c r="H19">
        <v>17.318762</v>
      </c>
      <c r="I19">
        <v>1470.519</v>
      </c>
      <c r="J19">
        <v>17.318762</v>
      </c>
      <c r="K19" s="110" t="s">
        <v>62</v>
      </c>
      <c r="L19" s="203">
        <f t="shared" ref="L19" si="3">F19-I19</f>
        <v>0</v>
      </c>
      <c r="M19" s="202">
        <f t="shared" ref="M19" si="4">H19-J19</f>
        <v>0</v>
      </c>
      <c r="N19" s="169"/>
    </row>
    <row r="20" customHeight="1" spans="1:14">
      <c r="A20" s="125">
        <v>10</v>
      </c>
      <c r="B20" s="190" t="s">
        <v>63</v>
      </c>
      <c r="C20" s="110" t="s">
        <v>64</v>
      </c>
      <c r="D20" s="191" t="s">
        <v>39</v>
      </c>
      <c r="E20">
        <v>4846.648527</v>
      </c>
      <c r="F20">
        <v>4846.648527</v>
      </c>
      <c r="G20">
        <v>166.868446</v>
      </c>
      <c r="H20">
        <v>91.819791</v>
      </c>
      <c r="I20" s="202"/>
      <c r="J20" s="202"/>
      <c r="K20" s="127"/>
      <c r="L20" s="203">
        <f t="shared" si="1"/>
        <v>4846.648527</v>
      </c>
      <c r="M20" s="202">
        <f t="shared" si="2"/>
        <v>91.819791</v>
      </c>
      <c r="N20" s="169"/>
    </row>
    <row r="21" customHeight="1" spans="1:14">
      <c r="A21" s="125"/>
      <c r="B21" s="190" t="s">
        <v>63</v>
      </c>
      <c r="C21" s="110" t="s">
        <v>64</v>
      </c>
      <c r="D21" s="191" t="s">
        <v>43</v>
      </c>
      <c r="E21">
        <v>10191.140952</v>
      </c>
      <c r="F21">
        <v>10191.140952</v>
      </c>
      <c r="G21">
        <v>158.831205</v>
      </c>
      <c r="H21">
        <v>90.180849</v>
      </c>
      <c r="I21" s="202"/>
      <c r="J21" s="202"/>
      <c r="K21" s="127"/>
      <c r="L21" s="203">
        <f t="shared" si="1"/>
        <v>10191.140952</v>
      </c>
      <c r="M21" s="202">
        <f t="shared" si="2"/>
        <v>90.180849</v>
      </c>
      <c r="N21" s="169"/>
    </row>
    <row r="22" customHeight="1" spans="1:14">
      <c r="A22" s="125">
        <v>11</v>
      </c>
      <c r="B22" s="190" t="s">
        <v>65</v>
      </c>
      <c r="C22" s="110" t="s">
        <v>66</v>
      </c>
      <c r="D22" s="191" t="s">
        <v>39</v>
      </c>
      <c r="E22">
        <v>365.44144</v>
      </c>
      <c r="F22">
        <v>365.44144</v>
      </c>
      <c r="G22">
        <v>14.8354</v>
      </c>
      <c r="H22">
        <v>7.308829</v>
      </c>
      <c r="I22" s="202"/>
      <c r="J22" s="202"/>
      <c r="K22" s="127"/>
      <c r="L22" s="203">
        <f t="shared" si="1"/>
        <v>365.44144</v>
      </c>
      <c r="M22" s="202">
        <f t="shared" si="2"/>
        <v>7.308829</v>
      </c>
      <c r="N22" s="169"/>
    </row>
    <row r="23" customHeight="1" spans="1:14">
      <c r="A23" s="125">
        <v>12</v>
      </c>
      <c r="B23" s="190" t="s">
        <v>67</v>
      </c>
      <c r="C23" s="110" t="s">
        <v>68</v>
      </c>
      <c r="D23" s="191" t="s">
        <v>69</v>
      </c>
      <c r="E23">
        <v>14777.864245</v>
      </c>
      <c r="F23">
        <v>14777.864245</v>
      </c>
      <c r="G23">
        <v>511.950374</v>
      </c>
      <c r="H23">
        <v>148.993261</v>
      </c>
      <c r="I23"/>
      <c r="J23"/>
      <c r="K23" s="127"/>
      <c r="L23" s="203">
        <f t="shared" si="1"/>
        <v>14777.864245</v>
      </c>
      <c r="M23" s="202">
        <f t="shared" si="2"/>
        <v>148.993261</v>
      </c>
      <c r="N23" s="169"/>
    </row>
    <row r="24" customHeight="1" spans="1:14">
      <c r="A24" s="125"/>
      <c r="B24" s="190" t="s">
        <v>67</v>
      </c>
      <c r="C24" s="110" t="s">
        <v>68</v>
      </c>
      <c r="D24" s="191" t="s">
        <v>43</v>
      </c>
      <c r="E24">
        <v>10872.689062</v>
      </c>
      <c r="F24">
        <v>10872.689062</v>
      </c>
      <c r="G24">
        <v>171.592177</v>
      </c>
      <c r="H24">
        <v>100</v>
      </c>
      <c r="I24">
        <v>1172</v>
      </c>
      <c r="J24"/>
      <c r="K24" s="13" t="s">
        <v>70</v>
      </c>
      <c r="L24" s="203">
        <f t="shared" si="1"/>
        <v>9700.689062</v>
      </c>
      <c r="M24" s="202">
        <f t="shared" si="2"/>
        <v>100</v>
      </c>
      <c r="N24" s="169"/>
    </row>
    <row r="25" customHeight="1" spans="1:14">
      <c r="A25" s="125">
        <v>13</v>
      </c>
      <c r="B25" s="190" t="s">
        <v>71</v>
      </c>
      <c r="C25" s="110" t="s">
        <v>72</v>
      </c>
      <c r="D25" s="191" t="s">
        <v>39</v>
      </c>
      <c r="E25">
        <v>53201.850549</v>
      </c>
      <c r="F25">
        <v>53201.850549</v>
      </c>
      <c r="G25">
        <v>1492.608125</v>
      </c>
      <c r="H25">
        <v>200</v>
      </c>
      <c r="I25"/>
      <c r="J25"/>
      <c r="K25" s="127"/>
      <c r="L25" s="203">
        <f t="shared" si="1"/>
        <v>53201.850549</v>
      </c>
      <c r="M25" s="202">
        <f t="shared" si="2"/>
        <v>200</v>
      </c>
      <c r="N25" s="169"/>
    </row>
    <row r="26" customHeight="1" spans="1:14">
      <c r="A26" s="125"/>
      <c r="B26" s="190" t="s">
        <v>71</v>
      </c>
      <c r="C26" s="110" t="s">
        <v>72</v>
      </c>
      <c r="D26" s="191" t="s">
        <v>43</v>
      </c>
      <c r="E26">
        <v>53201.850549</v>
      </c>
      <c r="F26">
        <v>53201.850549</v>
      </c>
      <c r="G26">
        <v>100</v>
      </c>
      <c r="H26">
        <v>100</v>
      </c>
      <c r="I26"/>
      <c r="J26"/>
      <c r="K26" s="127"/>
      <c r="L26" s="203">
        <f t="shared" si="1"/>
        <v>53201.850549</v>
      </c>
      <c r="M26" s="202">
        <f t="shared" si="2"/>
        <v>100</v>
      </c>
      <c r="N26" s="169"/>
    </row>
    <row r="27" customHeight="1" spans="1:14">
      <c r="A27" s="125">
        <v>14</v>
      </c>
      <c r="B27" s="190" t="s">
        <v>73</v>
      </c>
      <c r="C27" s="110" t="s">
        <v>74</v>
      </c>
      <c r="D27" s="191" t="s">
        <v>39</v>
      </c>
      <c r="E27">
        <v>5000</v>
      </c>
      <c r="F27">
        <v>5000</v>
      </c>
      <c r="G27">
        <v>276.77191</v>
      </c>
      <c r="H27">
        <v>93.399381</v>
      </c>
      <c r="I27"/>
      <c r="J27"/>
      <c r="K27" s="127"/>
      <c r="L27" s="203">
        <f t="shared" si="1"/>
        <v>5000</v>
      </c>
      <c r="M27" s="202">
        <f t="shared" si="2"/>
        <v>93.399381</v>
      </c>
      <c r="N27" s="169"/>
    </row>
    <row r="28" customHeight="1" spans="1:14">
      <c r="A28" s="125">
        <v>15</v>
      </c>
      <c r="B28" s="190" t="s">
        <v>75</v>
      </c>
      <c r="C28" s="110" t="s">
        <v>76</v>
      </c>
      <c r="D28" s="191" t="s">
        <v>39</v>
      </c>
      <c r="E28">
        <v>260</v>
      </c>
      <c r="F28">
        <v>260</v>
      </c>
      <c r="G28">
        <v>10.22667</v>
      </c>
      <c r="H28">
        <v>5.043288</v>
      </c>
      <c r="I28"/>
      <c r="J28"/>
      <c r="K28" s="127"/>
      <c r="L28" s="203">
        <f t="shared" si="1"/>
        <v>260</v>
      </c>
      <c r="M28" s="202">
        <f t="shared" si="2"/>
        <v>5.043288</v>
      </c>
      <c r="N28" s="169"/>
    </row>
    <row r="29" customHeight="1" spans="1:14">
      <c r="A29" s="125"/>
      <c r="B29" s="190" t="s">
        <v>75</v>
      </c>
      <c r="C29" s="110" t="s">
        <v>76</v>
      </c>
      <c r="D29" s="191" t="s">
        <v>43</v>
      </c>
      <c r="E29">
        <v>260</v>
      </c>
      <c r="F29">
        <v>260</v>
      </c>
      <c r="G29">
        <v>118.95794</v>
      </c>
      <c r="H29">
        <v>2.450411</v>
      </c>
      <c r="I29"/>
      <c r="J29"/>
      <c r="K29" s="127"/>
      <c r="L29" s="203">
        <f t="shared" si="1"/>
        <v>260</v>
      </c>
      <c r="M29" s="202">
        <f t="shared" si="2"/>
        <v>2.450411</v>
      </c>
      <c r="N29" s="169"/>
    </row>
    <row r="30" customHeight="1" spans="1:14">
      <c r="A30" s="125">
        <v>17</v>
      </c>
      <c r="B30" s="190" t="s">
        <v>77</v>
      </c>
      <c r="C30" s="110" t="s">
        <v>78</v>
      </c>
      <c r="D30" s="191" t="s">
        <v>39</v>
      </c>
      <c r="E30">
        <v>14500</v>
      </c>
      <c r="F30">
        <v>10279.32</v>
      </c>
      <c r="G30">
        <v>418.082084</v>
      </c>
      <c r="H30">
        <v>91.585938</v>
      </c>
      <c r="I30"/>
      <c r="J30"/>
      <c r="K30" s="127"/>
      <c r="L30" s="203">
        <f t="shared" si="1"/>
        <v>10279.32</v>
      </c>
      <c r="M30" s="202">
        <f t="shared" si="2"/>
        <v>91.585938</v>
      </c>
      <c r="N30" s="169"/>
    </row>
    <row r="31" customHeight="1" spans="1:14">
      <c r="A31" s="125"/>
      <c r="B31" s="190" t="s">
        <v>77</v>
      </c>
      <c r="C31" s="110" t="s">
        <v>78</v>
      </c>
      <c r="D31" s="191" t="s">
        <v>43</v>
      </c>
      <c r="E31">
        <v>6500</v>
      </c>
      <c r="F31">
        <v>4389.66</v>
      </c>
      <c r="G31">
        <v>110.532112</v>
      </c>
      <c r="H31">
        <v>41.346353</v>
      </c>
      <c r="I31"/>
      <c r="J31"/>
      <c r="K31" s="127"/>
      <c r="L31" s="203">
        <f t="shared" si="1"/>
        <v>4389.66</v>
      </c>
      <c r="M31" s="202">
        <f t="shared" si="2"/>
        <v>41.346353</v>
      </c>
      <c r="N31" s="169"/>
    </row>
    <row r="32" customHeight="1" spans="1:14">
      <c r="A32" s="125">
        <v>18</v>
      </c>
      <c r="B32" s="190" t="s">
        <v>79</v>
      </c>
      <c r="C32" s="110" t="s">
        <v>80</v>
      </c>
      <c r="D32" s="191" t="s">
        <v>39</v>
      </c>
      <c r="E32">
        <v>1910</v>
      </c>
      <c r="F32">
        <v>1544</v>
      </c>
      <c r="G32">
        <v>44.329828</v>
      </c>
      <c r="H32">
        <v>15.94063</v>
      </c>
      <c r="I32"/>
      <c r="J32"/>
      <c r="K32" s="127"/>
      <c r="L32" s="203">
        <f t="shared" si="1"/>
        <v>1544</v>
      </c>
      <c r="M32" s="202">
        <f t="shared" si="2"/>
        <v>15.94063</v>
      </c>
      <c r="N32" s="169"/>
    </row>
    <row r="33" customHeight="1" spans="1:14">
      <c r="A33" s="125">
        <v>19</v>
      </c>
      <c r="B33" s="190" t="s">
        <v>81</v>
      </c>
      <c r="C33" s="110" t="s">
        <v>82</v>
      </c>
      <c r="D33" s="191" t="s">
        <v>39</v>
      </c>
      <c r="E33">
        <v>690</v>
      </c>
      <c r="F33">
        <v>690</v>
      </c>
      <c r="G33">
        <v>37.867585</v>
      </c>
      <c r="H33">
        <v>15.04</v>
      </c>
      <c r="I33">
        <v>690</v>
      </c>
      <c r="J33">
        <v>15.04</v>
      </c>
      <c r="K33" s="127" t="s">
        <v>83</v>
      </c>
      <c r="L33" s="203">
        <f t="shared" si="1"/>
        <v>0</v>
      </c>
      <c r="M33" s="202">
        <f t="shared" si="2"/>
        <v>0</v>
      </c>
      <c r="N33" s="169"/>
    </row>
    <row r="34" customHeight="1" spans="1:14">
      <c r="A34" s="125">
        <v>20</v>
      </c>
      <c r="B34" s="190" t="s">
        <v>84</v>
      </c>
      <c r="C34" s="110" t="s">
        <v>85</v>
      </c>
      <c r="D34" s="191" t="s">
        <v>86</v>
      </c>
      <c r="E34">
        <v>1559.331392</v>
      </c>
      <c r="F34">
        <v>1559.331392</v>
      </c>
      <c r="G34">
        <v>67.26767</v>
      </c>
      <c r="H34">
        <v>19.7154</v>
      </c>
      <c r="I34"/>
      <c r="J34"/>
      <c r="K34" s="127"/>
      <c r="L34" s="203">
        <f t="shared" si="1"/>
        <v>1559.331392</v>
      </c>
      <c r="M34" s="202">
        <f t="shared" si="2"/>
        <v>19.7154</v>
      </c>
      <c r="N34" s="169"/>
    </row>
    <row r="35" customHeight="1" spans="1:14">
      <c r="A35" s="125">
        <v>21</v>
      </c>
      <c r="B35" s="190" t="s">
        <v>87</v>
      </c>
      <c r="C35" s="110" t="s">
        <v>88</v>
      </c>
      <c r="D35" s="191" t="s">
        <v>89</v>
      </c>
      <c r="E35">
        <v>205</v>
      </c>
      <c r="F35">
        <v>205</v>
      </c>
      <c r="G35">
        <v>1.974321</v>
      </c>
      <c r="H35">
        <v>1.145753</v>
      </c>
      <c r="I35">
        <v>135</v>
      </c>
      <c r="J35">
        <v>0.79</v>
      </c>
      <c r="K35" s="110" t="s">
        <v>90</v>
      </c>
      <c r="L35" s="203">
        <f t="shared" si="1"/>
        <v>70</v>
      </c>
      <c r="M35" s="202">
        <f t="shared" si="2"/>
        <v>0.355753</v>
      </c>
      <c r="N35" s="169"/>
    </row>
    <row r="36" customHeight="1" spans="1:14">
      <c r="A36" s="125">
        <v>22</v>
      </c>
      <c r="B36" s="190" t="s">
        <v>91</v>
      </c>
      <c r="C36" s="110" t="s">
        <v>92</v>
      </c>
      <c r="D36" s="191" t="s">
        <v>39</v>
      </c>
      <c r="E36">
        <v>30</v>
      </c>
      <c r="F36">
        <v>26.36</v>
      </c>
      <c r="G36">
        <v>0.7875</v>
      </c>
      <c r="H36">
        <v>0.363985</v>
      </c>
      <c r="I36"/>
      <c r="J36">
        <v>0</v>
      </c>
      <c r="K36" s="127"/>
      <c r="L36" s="203">
        <f t="shared" si="1"/>
        <v>26.36</v>
      </c>
      <c r="M36" s="202">
        <f t="shared" si="2"/>
        <v>0.363985</v>
      </c>
      <c r="N36" s="169"/>
    </row>
    <row r="37" customHeight="1" spans="1:14">
      <c r="A37" s="125">
        <v>23</v>
      </c>
      <c r="B37" s="190" t="s">
        <v>93</v>
      </c>
      <c r="C37" s="110" t="s">
        <v>94</v>
      </c>
      <c r="D37" s="191" t="s">
        <v>95</v>
      </c>
      <c r="E37">
        <v>206.654974</v>
      </c>
      <c r="F37">
        <v>206.654974</v>
      </c>
      <c r="G37">
        <v>4.332688</v>
      </c>
      <c r="H37">
        <v>2.276036</v>
      </c>
      <c r="I37">
        <v>206.654974</v>
      </c>
      <c r="J37">
        <v>2.276036</v>
      </c>
      <c r="K37" s="110" t="s">
        <v>96</v>
      </c>
      <c r="L37" s="203">
        <f t="shared" si="1"/>
        <v>0</v>
      </c>
      <c r="M37" s="202">
        <f t="shared" si="2"/>
        <v>0</v>
      </c>
      <c r="N37" s="169"/>
    </row>
    <row r="38" customHeight="1" spans="1:14">
      <c r="A38" s="125">
        <v>24</v>
      </c>
      <c r="B38" s="190" t="s">
        <v>97</v>
      </c>
      <c r="C38" s="110" t="s">
        <v>98</v>
      </c>
      <c r="D38" s="191" t="s">
        <v>39</v>
      </c>
      <c r="E38">
        <v>500</v>
      </c>
      <c r="F38">
        <v>500</v>
      </c>
      <c r="G38">
        <v>5.080833</v>
      </c>
      <c r="H38">
        <v>2.389041</v>
      </c>
      <c r="I38"/>
      <c r="J38"/>
      <c r="K38" s="127"/>
      <c r="L38" s="203">
        <f t="shared" si="1"/>
        <v>500</v>
      </c>
      <c r="M38" s="202">
        <f t="shared" si="2"/>
        <v>2.389041</v>
      </c>
      <c r="N38" s="169"/>
    </row>
    <row r="39" customHeight="1" spans="1:14">
      <c r="A39" s="125">
        <v>25</v>
      </c>
      <c r="B39" s="190" t="s">
        <v>99</v>
      </c>
      <c r="C39" s="110" t="s">
        <v>100</v>
      </c>
      <c r="D39" s="191" t="s">
        <v>39</v>
      </c>
      <c r="E39">
        <v>5000</v>
      </c>
      <c r="F39">
        <v>5000</v>
      </c>
      <c r="G39">
        <v>228.813992</v>
      </c>
      <c r="H39">
        <v>92.702411</v>
      </c>
      <c r="I39">
        <v>5000</v>
      </c>
      <c r="J39">
        <v>92.702411</v>
      </c>
      <c r="K39" s="13" t="s">
        <v>101</v>
      </c>
      <c r="L39" s="203">
        <f t="shared" si="1"/>
        <v>0</v>
      </c>
      <c r="M39" s="202">
        <f t="shared" si="2"/>
        <v>0</v>
      </c>
      <c r="N39" s="169"/>
    </row>
    <row r="40" customHeight="1" spans="1:14">
      <c r="A40" s="125"/>
      <c r="B40" s="190" t="s">
        <v>99</v>
      </c>
      <c r="C40" s="110" t="s">
        <v>100</v>
      </c>
      <c r="D40" s="191" t="s">
        <v>43</v>
      </c>
      <c r="E40">
        <v>5000</v>
      </c>
      <c r="F40">
        <v>5000</v>
      </c>
      <c r="G40">
        <v>95.984</v>
      </c>
      <c r="H40">
        <v>39.883233</v>
      </c>
      <c r="I40">
        <v>5000</v>
      </c>
      <c r="J40">
        <v>39.883233</v>
      </c>
      <c r="K40" s="13" t="s">
        <v>101</v>
      </c>
      <c r="L40" s="203">
        <f t="shared" si="1"/>
        <v>0</v>
      </c>
      <c r="M40" s="202">
        <f t="shared" si="2"/>
        <v>0</v>
      </c>
      <c r="N40" s="169"/>
    </row>
    <row r="41" customHeight="1" spans="1:14">
      <c r="A41" s="125">
        <v>26</v>
      </c>
      <c r="B41" s="190" t="s">
        <v>102</v>
      </c>
      <c r="C41" s="110" t="s">
        <v>103</v>
      </c>
      <c r="D41" s="191" t="s">
        <v>39</v>
      </c>
      <c r="E41">
        <v>13000</v>
      </c>
      <c r="F41">
        <v>12076.35116</v>
      </c>
      <c r="G41">
        <v>195</v>
      </c>
      <c r="H41">
        <v>195</v>
      </c>
      <c r="I41"/>
      <c r="J41"/>
      <c r="K41" s="127"/>
      <c r="L41" s="203">
        <f t="shared" si="1"/>
        <v>12076.35116</v>
      </c>
      <c r="M41" s="202">
        <f t="shared" si="2"/>
        <v>195</v>
      </c>
      <c r="N41" s="169"/>
    </row>
    <row r="42" customHeight="1" spans="1:14">
      <c r="A42" s="125">
        <v>27</v>
      </c>
      <c r="B42" s="190" t="s">
        <v>104</v>
      </c>
      <c r="C42" s="110" t="s">
        <v>105</v>
      </c>
      <c r="D42" s="191" t="s">
        <v>39</v>
      </c>
      <c r="E42">
        <v>10163.382623</v>
      </c>
      <c r="F42">
        <v>10163.382623</v>
      </c>
      <c r="G42">
        <v>218.800356</v>
      </c>
      <c r="H42">
        <v>117.687231</v>
      </c>
      <c r="I42"/>
      <c r="J42"/>
      <c r="K42" s="127"/>
      <c r="L42" s="203">
        <f t="shared" si="1"/>
        <v>10163.382623</v>
      </c>
      <c r="M42" s="202">
        <f t="shared" si="2"/>
        <v>117.687231</v>
      </c>
      <c r="N42" s="169"/>
    </row>
    <row r="43" customHeight="1" spans="1:14">
      <c r="A43" s="125"/>
      <c r="B43" s="190" t="s">
        <v>104</v>
      </c>
      <c r="C43" s="110" t="s">
        <v>105</v>
      </c>
      <c r="D43" s="191" t="s">
        <v>43</v>
      </c>
      <c r="E43">
        <v>10163.382623</v>
      </c>
      <c r="F43">
        <v>10163.382623</v>
      </c>
      <c r="G43">
        <v>72.3</v>
      </c>
      <c r="H43">
        <v>36.958029</v>
      </c>
      <c r="I43"/>
      <c r="J43"/>
      <c r="K43" s="127"/>
      <c r="L43" s="203">
        <f t="shared" si="1"/>
        <v>10163.382623</v>
      </c>
      <c r="M43" s="202">
        <f t="shared" si="2"/>
        <v>36.958029</v>
      </c>
      <c r="N43" s="169"/>
    </row>
    <row r="44" customHeight="1" spans="1:14">
      <c r="A44" s="125">
        <v>28</v>
      </c>
      <c r="B44" s="190" t="s">
        <v>106</v>
      </c>
      <c r="C44" s="110" t="s">
        <v>107</v>
      </c>
      <c r="D44" s="191" t="s">
        <v>39</v>
      </c>
      <c r="E44">
        <v>659.19003</v>
      </c>
      <c r="F44">
        <v>659.19003</v>
      </c>
      <c r="G44">
        <v>25.522878</v>
      </c>
      <c r="H44">
        <v>11.380421</v>
      </c>
      <c r="I44" s="202"/>
      <c r="J44" s="202"/>
      <c r="K44" s="127"/>
      <c r="L44" s="203">
        <f t="shared" si="1"/>
        <v>659.19003</v>
      </c>
      <c r="M44" s="202">
        <f t="shared" si="2"/>
        <v>11.380421</v>
      </c>
      <c r="N44" s="169"/>
    </row>
    <row r="45" customHeight="1" spans="1:14">
      <c r="A45" s="125"/>
      <c r="B45" s="190" t="s">
        <v>106</v>
      </c>
      <c r="C45" s="110" t="s">
        <v>107</v>
      </c>
      <c r="D45" s="191" t="s">
        <v>43</v>
      </c>
      <c r="E45">
        <v>659.19003</v>
      </c>
      <c r="F45">
        <v>659.19</v>
      </c>
      <c r="G45">
        <v>15.11</v>
      </c>
      <c r="H45">
        <v>6.55578</v>
      </c>
      <c r="I45" s="202"/>
      <c r="J45" s="202"/>
      <c r="K45" s="127"/>
      <c r="L45" s="203">
        <f t="shared" si="1"/>
        <v>659.19</v>
      </c>
      <c r="M45" s="202">
        <f t="shared" si="2"/>
        <v>6.55578</v>
      </c>
      <c r="N45" s="169"/>
    </row>
    <row r="46" customHeight="1" spans="1:14">
      <c r="A46" s="125">
        <v>29</v>
      </c>
      <c r="B46" s="190" t="s">
        <v>108</v>
      </c>
      <c r="C46" s="110" t="s">
        <v>109</v>
      </c>
      <c r="D46" s="191" t="s">
        <v>39</v>
      </c>
      <c r="E46">
        <v>450</v>
      </c>
      <c r="F46">
        <v>450</v>
      </c>
      <c r="G46">
        <v>5.973073</v>
      </c>
      <c r="H46">
        <v>3.103561</v>
      </c>
      <c r="I46">
        <v>150</v>
      </c>
      <c r="J46">
        <v>0.336986</v>
      </c>
      <c r="K46" s="110" t="s">
        <v>110</v>
      </c>
      <c r="L46" s="203">
        <f t="shared" si="1"/>
        <v>300</v>
      </c>
      <c r="M46" s="207">
        <f t="shared" si="2"/>
        <v>2.766575</v>
      </c>
      <c r="N46" s="169"/>
    </row>
    <row r="47" customHeight="1" spans="1:14">
      <c r="A47" s="125"/>
      <c r="B47" s="190" t="s">
        <v>108</v>
      </c>
      <c r="C47" s="110" t="s">
        <v>109</v>
      </c>
      <c r="D47" s="191" t="s">
        <v>43</v>
      </c>
      <c r="E47">
        <v>500</v>
      </c>
      <c r="F47">
        <v>468</v>
      </c>
      <c r="G47">
        <v>8.902083</v>
      </c>
      <c r="H47">
        <v>4.498412</v>
      </c>
      <c r="I47">
        <v>337.69</v>
      </c>
      <c r="J47">
        <v>3.195809</v>
      </c>
      <c r="K47" s="110" t="s">
        <v>110</v>
      </c>
      <c r="L47" s="203">
        <f t="shared" si="1"/>
        <v>130.31</v>
      </c>
      <c r="M47" s="202">
        <f t="shared" si="2"/>
        <v>1.302603</v>
      </c>
      <c r="N47" s="169"/>
    </row>
    <row r="48" customHeight="1" spans="1:14">
      <c r="A48" s="125">
        <v>30</v>
      </c>
      <c r="B48" s="190" t="s">
        <v>111</v>
      </c>
      <c r="C48" s="110" t="s">
        <v>112</v>
      </c>
      <c r="D48" s="191" t="s">
        <v>39</v>
      </c>
      <c r="E48">
        <v>3446</v>
      </c>
      <c r="F48">
        <v>3444.883122</v>
      </c>
      <c r="G48">
        <v>69.8772</v>
      </c>
      <c r="H48">
        <v>68.897662</v>
      </c>
      <c r="I48">
        <v>3444.883122</v>
      </c>
      <c r="J48">
        <v>68.897662</v>
      </c>
      <c r="K48" s="127" t="s">
        <v>113</v>
      </c>
      <c r="L48" s="203">
        <f t="shared" si="1"/>
        <v>0</v>
      </c>
      <c r="M48" s="202">
        <f t="shared" si="2"/>
        <v>0</v>
      </c>
      <c r="N48" s="169"/>
    </row>
    <row r="49" customHeight="1" spans="1:14">
      <c r="A49" s="125"/>
      <c r="B49" s="190" t="s">
        <v>111</v>
      </c>
      <c r="C49" s="110" t="s">
        <v>112</v>
      </c>
      <c r="D49" s="191" t="s">
        <v>43</v>
      </c>
      <c r="E49">
        <v>3446</v>
      </c>
      <c r="F49">
        <v>3446</v>
      </c>
      <c r="G49">
        <v>59.733539</v>
      </c>
      <c r="H49">
        <v>34.365589</v>
      </c>
      <c r="I49">
        <v>3446</v>
      </c>
      <c r="J49">
        <v>34.365589</v>
      </c>
      <c r="K49" s="127" t="s">
        <v>113</v>
      </c>
      <c r="L49" s="203">
        <f t="shared" si="1"/>
        <v>0</v>
      </c>
      <c r="M49" s="202">
        <f t="shared" si="2"/>
        <v>0</v>
      </c>
      <c r="N49" s="169"/>
    </row>
    <row r="50" customHeight="1" spans="1:14">
      <c r="A50" s="125">
        <v>31</v>
      </c>
      <c r="B50" s="190" t="s">
        <v>114</v>
      </c>
      <c r="C50" s="110" t="s">
        <v>115</v>
      </c>
      <c r="D50" s="191" t="s">
        <v>43</v>
      </c>
      <c r="E50">
        <v>12990</v>
      </c>
      <c r="F50">
        <v>12076.35116</v>
      </c>
      <c r="G50">
        <v>335.901417</v>
      </c>
      <c r="H50">
        <v>100</v>
      </c>
      <c r="I50"/>
      <c r="J50"/>
      <c r="K50" s="127"/>
      <c r="L50" s="203">
        <f t="shared" si="1"/>
        <v>12076.35116</v>
      </c>
      <c r="M50" s="202">
        <f t="shared" si="2"/>
        <v>100</v>
      </c>
      <c r="N50" s="169"/>
    </row>
    <row r="51" customHeight="1" spans="1:14">
      <c r="A51" s="125">
        <v>32</v>
      </c>
      <c r="B51" s="190" t="s">
        <v>116</v>
      </c>
      <c r="C51" s="110" t="s">
        <v>117</v>
      </c>
      <c r="D51" s="191" t="s">
        <v>118</v>
      </c>
      <c r="E51">
        <v>12702.002702</v>
      </c>
      <c r="F51">
        <v>12102.002702</v>
      </c>
      <c r="G51">
        <v>30.205021</v>
      </c>
      <c r="H51">
        <v>24.065671</v>
      </c>
      <c r="K51" s="127"/>
      <c r="L51" s="203">
        <f t="shared" si="1"/>
        <v>12102.002702</v>
      </c>
      <c r="M51" s="202">
        <f t="shared" si="2"/>
        <v>24.065671</v>
      </c>
      <c r="N51" s="169"/>
    </row>
    <row r="52" customHeight="1" spans="1:14">
      <c r="A52" s="125"/>
      <c r="B52" s="190" t="s">
        <v>116</v>
      </c>
      <c r="C52" s="110" t="s">
        <v>117</v>
      </c>
      <c r="D52" s="191" t="s">
        <v>43</v>
      </c>
      <c r="E52">
        <v>12702.002702</v>
      </c>
      <c r="F52">
        <v>12102.002702</v>
      </c>
      <c r="G52">
        <v>236.68065</v>
      </c>
      <c r="H52">
        <v>100</v>
      </c>
      <c r="K52" s="127"/>
      <c r="L52" s="203">
        <f t="shared" si="1"/>
        <v>12102.002702</v>
      </c>
      <c r="M52" s="202">
        <f t="shared" si="2"/>
        <v>100</v>
      </c>
      <c r="N52" s="169"/>
    </row>
    <row r="53" customHeight="1" spans="1:14">
      <c r="A53" s="125">
        <v>33</v>
      </c>
      <c r="B53" s="190" t="s">
        <v>119</v>
      </c>
      <c r="C53" s="110" t="s">
        <v>120</v>
      </c>
      <c r="D53" s="191" t="s">
        <v>39</v>
      </c>
      <c r="E53">
        <v>463.5</v>
      </c>
      <c r="F53">
        <v>383.09065</v>
      </c>
      <c r="G53">
        <v>18.995318</v>
      </c>
      <c r="H53">
        <v>5.250415</v>
      </c>
      <c r="I53" s="202"/>
      <c r="J53" s="202"/>
      <c r="K53" s="127"/>
      <c r="L53" s="203">
        <f t="shared" si="1"/>
        <v>383.09065</v>
      </c>
      <c r="M53" s="202">
        <f t="shared" si="2"/>
        <v>5.250415</v>
      </c>
      <c r="N53" s="169"/>
    </row>
    <row r="54" customHeight="1" spans="1:14">
      <c r="A54" s="125"/>
      <c r="B54" s="190" t="s">
        <v>119</v>
      </c>
      <c r="C54" s="110" t="s">
        <v>120</v>
      </c>
      <c r="D54" s="191" t="s">
        <v>43</v>
      </c>
      <c r="E54">
        <v>463.5</v>
      </c>
      <c r="F54">
        <v>383.09065</v>
      </c>
      <c r="G54">
        <v>23.397517</v>
      </c>
      <c r="H54">
        <v>3.820411</v>
      </c>
      <c r="I54" s="202"/>
      <c r="J54" s="202"/>
      <c r="K54" s="127"/>
      <c r="L54" s="203">
        <f t="shared" si="1"/>
        <v>383.09065</v>
      </c>
      <c r="M54" s="202">
        <f t="shared" si="2"/>
        <v>3.820411</v>
      </c>
      <c r="N54" s="169"/>
    </row>
    <row r="55" customHeight="1" spans="1:14">
      <c r="A55" s="125">
        <v>34</v>
      </c>
      <c r="B55" s="190" t="s">
        <v>121</v>
      </c>
      <c r="C55" s="110" t="s">
        <v>122</v>
      </c>
      <c r="D55" s="191" t="s">
        <v>123</v>
      </c>
      <c r="E55">
        <v>865.611392</v>
      </c>
      <c r="F55">
        <v>865.611392</v>
      </c>
      <c r="G55">
        <v>12.445948</v>
      </c>
      <c r="H55">
        <v>7.097777</v>
      </c>
      <c r="I55"/>
      <c r="J55" s="202"/>
      <c r="K55" s="127"/>
      <c r="L55" s="203">
        <f t="shared" si="1"/>
        <v>865.611392</v>
      </c>
      <c r="M55" s="202">
        <f t="shared" si="2"/>
        <v>7.097777</v>
      </c>
      <c r="N55" s="169"/>
    </row>
    <row r="56" customHeight="1" spans="1:14">
      <c r="A56" s="125"/>
      <c r="B56" s="190" t="s">
        <v>121</v>
      </c>
      <c r="C56" s="110" t="s">
        <v>122</v>
      </c>
      <c r="D56" s="191" t="s">
        <v>43</v>
      </c>
      <c r="E56">
        <v>2127.424303</v>
      </c>
      <c r="F56">
        <v>2127.424303</v>
      </c>
      <c r="G56">
        <v>30.289036</v>
      </c>
      <c r="H56">
        <v>16.7729</v>
      </c>
      <c r="I56"/>
      <c r="J56" s="202"/>
      <c r="K56" s="127"/>
      <c r="L56" s="203">
        <f t="shared" si="1"/>
        <v>2127.424303</v>
      </c>
      <c r="M56" s="202">
        <f t="shared" si="2"/>
        <v>16.7729</v>
      </c>
      <c r="N56" s="169"/>
    </row>
    <row r="57" customHeight="1" spans="1:14">
      <c r="A57" s="125">
        <v>35</v>
      </c>
      <c r="B57" s="190" t="s">
        <v>124</v>
      </c>
      <c r="C57" s="110" t="s">
        <v>125</v>
      </c>
      <c r="D57" s="191" t="s">
        <v>39</v>
      </c>
      <c r="E57">
        <v>150</v>
      </c>
      <c r="F57">
        <v>141.8</v>
      </c>
      <c r="G57">
        <v>6.05375</v>
      </c>
      <c r="H57">
        <v>2.804921</v>
      </c>
      <c r="I57">
        <v>141.8</v>
      </c>
      <c r="J57">
        <v>2.804921</v>
      </c>
      <c r="K57" s="13" t="s">
        <v>126</v>
      </c>
      <c r="L57" s="203">
        <f t="shared" si="1"/>
        <v>0</v>
      </c>
      <c r="M57" s="202">
        <f t="shared" si="2"/>
        <v>0</v>
      </c>
      <c r="N57" s="169"/>
    </row>
    <row r="58" customHeight="1" spans="1:14">
      <c r="A58" s="125">
        <v>36</v>
      </c>
      <c r="B58" s="190" t="s">
        <v>127</v>
      </c>
      <c r="C58" s="110" t="s">
        <v>128</v>
      </c>
      <c r="D58" s="191" t="s">
        <v>129</v>
      </c>
      <c r="E58">
        <v>300</v>
      </c>
      <c r="F58">
        <v>176.07</v>
      </c>
      <c r="G58">
        <v>3.945779</v>
      </c>
      <c r="H58">
        <v>1.524332</v>
      </c>
      <c r="I58"/>
      <c r="J58" s="202"/>
      <c r="K58" s="127"/>
      <c r="L58" s="203">
        <f t="shared" si="1"/>
        <v>176.07</v>
      </c>
      <c r="M58" s="202">
        <f t="shared" si="2"/>
        <v>1.524332</v>
      </c>
      <c r="N58" s="169"/>
    </row>
    <row r="59" s="107" customFormat="1" customHeight="1" spans="1:14">
      <c r="A59" s="192" t="s">
        <v>130</v>
      </c>
      <c r="B59" s="193" t="s">
        <v>131</v>
      </c>
      <c r="C59" s="110"/>
      <c r="D59" s="191"/>
      <c r="E59" s="21">
        <f>SUM(E60:E63)</f>
        <v>22640</v>
      </c>
      <c r="F59" s="21">
        <f t="shared" ref="F59:J59" si="5">SUM(F60:F63)</f>
        <v>2024.499067</v>
      </c>
      <c r="G59" s="21">
        <f t="shared" si="5"/>
        <v>61.965342</v>
      </c>
      <c r="H59" s="21">
        <f t="shared" si="5"/>
        <v>30.257753</v>
      </c>
      <c r="I59" s="21">
        <f t="shared" si="5"/>
        <v>700</v>
      </c>
      <c r="J59" s="21">
        <f t="shared" si="5"/>
        <v>15.3377</v>
      </c>
      <c r="K59" s="110"/>
      <c r="L59" s="21">
        <f t="shared" ref="L59" si="6">SUM(L60:L63)</f>
        <v>1324.499067</v>
      </c>
      <c r="M59" s="21">
        <f t="shared" ref="M59" si="7">SUM(M60:M63)</f>
        <v>14.920053</v>
      </c>
      <c r="N59" s="21"/>
    </row>
    <row r="60" customHeight="1" spans="2:13">
      <c r="B60" s="190" t="s">
        <v>132</v>
      </c>
      <c r="C60" s="110" t="s">
        <v>133</v>
      </c>
      <c r="D60" s="191" t="s">
        <v>134</v>
      </c>
      <c r="E60" s="21">
        <v>200</v>
      </c>
      <c r="F60" s="21">
        <v>200</v>
      </c>
      <c r="G60" s="21">
        <v>0.967777</v>
      </c>
      <c r="H60" s="21">
        <v>0.5777</v>
      </c>
      <c r="I60" s="21">
        <v>200</v>
      </c>
      <c r="J60" s="110">
        <v>0.5777</v>
      </c>
      <c r="K60" s="110" t="s">
        <v>135</v>
      </c>
      <c r="L60" s="203">
        <f t="shared" ref="L60:L63" si="8">F60-I60</f>
        <v>0</v>
      </c>
      <c r="M60" s="202">
        <f t="shared" ref="M60:M63" si="9">H60-J60</f>
        <v>0</v>
      </c>
    </row>
    <row r="61" customHeight="1" spans="2:13">
      <c r="B61" s="190" t="s">
        <v>136</v>
      </c>
      <c r="C61" s="194" t="s">
        <v>137</v>
      </c>
      <c r="D61" s="191" t="s">
        <v>138</v>
      </c>
      <c r="E61">
        <v>10720</v>
      </c>
      <c r="F61">
        <v>359.51</v>
      </c>
      <c r="G61">
        <v>11.3294</v>
      </c>
      <c r="H61">
        <v>7.0741</v>
      </c>
      <c r="I61"/>
      <c r="J61"/>
      <c r="L61" s="203">
        <f t="shared" si="8"/>
        <v>359.51</v>
      </c>
      <c r="M61" s="202">
        <f t="shared" si="9"/>
        <v>7.0741</v>
      </c>
    </row>
    <row r="62" customHeight="1" spans="2:13">
      <c r="B62" s="190" t="s">
        <v>136</v>
      </c>
      <c r="C62" s="194" t="s">
        <v>139</v>
      </c>
      <c r="D62" s="191" t="s">
        <v>140</v>
      </c>
      <c r="E62">
        <v>10720</v>
      </c>
      <c r="F62">
        <v>464.989067</v>
      </c>
      <c r="G62">
        <v>6.075165</v>
      </c>
      <c r="H62">
        <v>4.065953</v>
      </c>
      <c r="I62"/>
      <c r="J62"/>
      <c r="L62" s="203">
        <f t="shared" si="8"/>
        <v>464.989067</v>
      </c>
      <c r="M62" s="202">
        <f t="shared" si="9"/>
        <v>4.065953</v>
      </c>
    </row>
    <row r="63" customHeight="1" spans="2:13">
      <c r="B63" s="190" t="s">
        <v>141</v>
      </c>
      <c r="C63" s="195" t="s">
        <v>142</v>
      </c>
      <c r="D63" s="191" t="s">
        <v>138</v>
      </c>
      <c r="E63">
        <v>1000</v>
      </c>
      <c r="F63">
        <v>1000</v>
      </c>
      <c r="G63">
        <v>43.593</v>
      </c>
      <c r="H63">
        <v>18.54</v>
      </c>
      <c r="I63">
        <v>500</v>
      </c>
      <c r="J63">
        <v>14.76</v>
      </c>
      <c r="K63" s="204" t="s">
        <v>143</v>
      </c>
      <c r="L63" s="203">
        <f t="shared" si="8"/>
        <v>500</v>
      </c>
      <c r="M63" s="202">
        <f t="shared" si="9"/>
        <v>3.78</v>
      </c>
    </row>
    <row r="64" customHeight="1" spans="1:13">
      <c r="A64" s="192" t="s">
        <v>144</v>
      </c>
      <c r="B64" s="193" t="s">
        <v>145</v>
      </c>
      <c r="D64" s="191"/>
      <c r="E64" s="21">
        <f>SUM(E65:E79)</f>
        <v>56261.721474</v>
      </c>
      <c r="F64" s="21">
        <f t="shared" ref="F64:J64" si="10">SUM(F65:F79)</f>
        <v>50771.471474</v>
      </c>
      <c r="G64" s="21">
        <f t="shared" si="10"/>
        <v>895.508957821918</v>
      </c>
      <c r="H64" s="21">
        <f t="shared" si="10"/>
        <v>494.543037835617</v>
      </c>
      <c r="I64" s="21">
        <f t="shared" si="10"/>
        <v>300</v>
      </c>
      <c r="J64" s="21">
        <f t="shared" si="10"/>
        <v>8.89095906849316</v>
      </c>
      <c r="L64" s="21">
        <f t="shared" ref="L64" si="11">SUM(L65:L79)</f>
        <v>50477.098974</v>
      </c>
      <c r="M64" s="21">
        <f t="shared" ref="M64" si="12">SUM(M65:M79)</f>
        <v>485.652078767123</v>
      </c>
    </row>
    <row r="65" customHeight="1" spans="2:13">
      <c r="B65" s="190" t="s">
        <v>146</v>
      </c>
      <c r="C65" s="21" t="s">
        <v>147</v>
      </c>
      <c r="D65" s="191" t="s">
        <v>148</v>
      </c>
      <c r="E65">
        <v>10738</v>
      </c>
      <c r="F65">
        <v>10738</v>
      </c>
      <c r="G65" s="21">
        <v>197.3</v>
      </c>
      <c r="H65" s="21">
        <v>95.51</v>
      </c>
      <c r="L65" s="21">
        <f>F65-I65</f>
        <v>10738</v>
      </c>
      <c r="M65" s="21">
        <f>H65-J65</f>
        <v>95.51</v>
      </c>
    </row>
    <row r="66" customHeight="1" spans="2:13">
      <c r="B66" s="190" t="s">
        <v>146</v>
      </c>
      <c r="C66" s="21" t="s">
        <v>147</v>
      </c>
      <c r="D66" s="191" t="s">
        <v>149</v>
      </c>
      <c r="E66">
        <v>10738</v>
      </c>
      <c r="F66">
        <v>10738</v>
      </c>
      <c r="G66">
        <v>216.713655</v>
      </c>
      <c r="H66">
        <v>99.65</v>
      </c>
      <c r="L66" s="21">
        <f t="shared" ref="L66:L79" si="13">F66-I66</f>
        <v>10738</v>
      </c>
      <c r="M66" s="21">
        <f t="shared" ref="M66:M79" si="14">H66-J66</f>
        <v>99.65</v>
      </c>
    </row>
    <row r="67" customHeight="1" spans="2:13">
      <c r="B67" s="190" t="s">
        <v>150</v>
      </c>
      <c r="C67" s="21" t="s">
        <v>151</v>
      </c>
      <c r="D67" s="191" t="s">
        <v>152</v>
      </c>
      <c r="E67" s="21">
        <v>4690.967633</v>
      </c>
      <c r="F67" s="21">
        <v>4690.967633</v>
      </c>
      <c r="G67" s="21">
        <v>87.532268</v>
      </c>
      <c r="H67" s="21">
        <v>57.831519</v>
      </c>
      <c r="L67" s="21">
        <f t="shared" si="13"/>
        <v>4690.967633</v>
      </c>
      <c r="M67" s="21">
        <f t="shared" si="14"/>
        <v>57.831519</v>
      </c>
    </row>
    <row r="68" customHeight="1" spans="2:13">
      <c r="B68" s="190" t="s">
        <v>150</v>
      </c>
      <c r="C68" s="21" t="s">
        <v>151</v>
      </c>
      <c r="D68" s="191" t="s">
        <v>149</v>
      </c>
      <c r="E68" s="21">
        <v>5180.967633</v>
      </c>
      <c r="F68" s="21">
        <v>5180.967633</v>
      </c>
      <c r="G68" s="21">
        <v>75.742919</v>
      </c>
      <c r="H68" s="21">
        <v>51.290221</v>
      </c>
      <c r="L68" s="21">
        <f t="shared" si="13"/>
        <v>5180.967633</v>
      </c>
      <c r="M68" s="21">
        <f t="shared" si="14"/>
        <v>51.290221</v>
      </c>
    </row>
    <row r="69" customHeight="1" spans="2:13">
      <c r="B69" s="190" t="s">
        <v>153</v>
      </c>
      <c r="C69" s="21" t="s">
        <v>154</v>
      </c>
      <c r="D69" s="191" t="s">
        <v>152</v>
      </c>
      <c r="E69">
        <v>300</v>
      </c>
      <c r="F69">
        <v>300</v>
      </c>
      <c r="G69">
        <v>14.139664</v>
      </c>
      <c r="H69">
        <v>5.44109589041096</v>
      </c>
      <c r="I69">
        <v>300</v>
      </c>
      <c r="J69">
        <v>5.44109589041096</v>
      </c>
      <c r="K69" s="13" t="s">
        <v>155</v>
      </c>
      <c r="L69" s="21">
        <f t="shared" si="13"/>
        <v>0</v>
      </c>
      <c r="M69" s="21">
        <f t="shared" si="14"/>
        <v>0</v>
      </c>
    </row>
    <row r="70" customHeight="1" spans="2:13">
      <c r="B70" s="190" t="s">
        <v>156</v>
      </c>
      <c r="C70" s="21" t="s">
        <v>157</v>
      </c>
      <c r="D70" s="191" t="s">
        <v>152</v>
      </c>
      <c r="E70" s="21">
        <v>150</v>
      </c>
      <c r="F70" s="21">
        <v>150</v>
      </c>
      <c r="G70" s="210">
        <v>13.295309</v>
      </c>
      <c r="H70" s="211">
        <v>6</v>
      </c>
      <c r="L70" s="21">
        <f t="shared" si="13"/>
        <v>150</v>
      </c>
      <c r="M70" s="21">
        <f t="shared" si="14"/>
        <v>6</v>
      </c>
    </row>
    <row r="71" customHeight="1" spans="2:13">
      <c r="B71" s="190" t="s">
        <v>156</v>
      </c>
      <c r="C71" s="21" t="s">
        <v>157</v>
      </c>
      <c r="D71" s="191" t="s">
        <v>149</v>
      </c>
      <c r="E71" s="212" t="s">
        <v>158</v>
      </c>
      <c r="F71" s="213" t="s">
        <v>159</v>
      </c>
      <c r="G71" s="211">
        <v>2.99178082191781</v>
      </c>
      <c r="H71" s="211">
        <v>2.99178082191781</v>
      </c>
      <c r="L71" s="21">
        <f t="shared" si="13"/>
        <v>5.6275</v>
      </c>
      <c r="M71" s="21">
        <f t="shared" si="14"/>
        <v>2.99178082191781</v>
      </c>
    </row>
    <row r="72" customHeight="1" spans="2:13">
      <c r="B72" s="190" t="s">
        <v>160</v>
      </c>
      <c r="C72" s="21" t="s">
        <v>161</v>
      </c>
      <c r="D72" s="191" t="s">
        <v>152</v>
      </c>
      <c r="E72">
        <v>1951.06</v>
      </c>
      <c r="F72">
        <v>1951.06</v>
      </c>
      <c r="G72">
        <v>63.37</v>
      </c>
      <c r="H72">
        <v>33.79</v>
      </c>
      <c r="I72"/>
      <c r="L72" s="21">
        <f t="shared" si="13"/>
        <v>1951.06</v>
      </c>
      <c r="M72" s="21">
        <f t="shared" si="14"/>
        <v>33.79</v>
      </c>
    </row>
    <row r="73" customHeight="1" spans="2:13">
      <c r="B73" s="190" t="s">
        <v>160</v>
      </c>
      <c r="C73" s="21" t="s">
        <v>161</v>
      </c>
      <c r="D73" s="191" t="s">
        <v>149</v>
      </c>
      <c r="E73">
        <v>2971.803108</v>
      </c>
      <c r="F73">
        <v>2971.803108</v>
      </c>
      <c r="G73">
        <v>44.073133</v>
      </c>
      <c r="H73">
        <v>24.04184</v>
      </c>
      <c r="I73"/>
      <c r="L73" s="21">
        <f t="shared" si="13"/>
        <v>2971.803108</v>
      </c>
      <c r="M73" s="21">
        <f t="shared" si="14"/>
        <v>24.04184</v>
      </c>
    </row>
    <row r="74" customHeight="1" spans="2:13">
      <c r="B74" s="190" t="s">
        <v>162</v>
      </c>
      <c r="C74" s="21" t="s">
        <v>163</v>
      </c>
      <c r="D74" s="191" t="s">
        <v>152</v>
      </c>
      <c r="E74">
        <v>2180</v>
      </c>
      <c r="F74">
        <v>2180</v>
      </c>
      <c r="G74">
        <v>0</v>
      </c>
      <c r="H74">
        <v>8.27945205479452</v>
      </c>
      <c r="L74" s="21">
        <f t="shared" si="13"/>
        <v>2180</v>
      </c>
      <c r="M74" s="21">
        <f t="shared" si="14"/>
        <v>8.27945205479452</v>
      </c>
    </row>
    <row r="75" customHeight="1" spans="2:13">
      <c r="B75" s="190" t="s">
        <v>162</v>
      </c>
      <c r="C75" s="21" t="s">
        <v>163</v>
      </c>
      <c r="D75" s="191" t="s">
        <v>149</v>
      </c>
      <c r="E75">
        <v>9361</v>
      </c>
      <c r="F75">
        <v>9361</v>
      </c>
      <c r="G75">
        <v>0</v>
      </c>
      <c r="H75">
        <v>69.233095890411</v>
      </c>
      <c r="L75" s="21">
        <f t="shared" si="13"/>
        <v>9361</v>
      </c>
      <c r="M75" s="21">
        <f t="shared" si="14"/>
        <v>69.233095890411</v>
      </c>
    </row>
    <row r="76" customHeight="1" spans="2:13">
      <c r="B76" s="190" t="s">
        <v>164</v>
      </c>
      <c r="C76" s="21" t="s">
        <v>165</v>
      </c>
      <c r="D76" s="191" t="s">
        <v>152</v>
      </c>
      <c r="E76">
        <v>1599.9231</v>
      </c>
      <c r="F76">
        <v>1599.9231</v>
      </c>
      <c r="G76">
        <v>85.12874</v>
      </c>
      <c r="H76">
        <v>29.837214</v>
      </c>
      <c r="L76" s="21">
        <f t="shared" si="13"/>
        <v>1599.9231</v>
      </c>
      <c r="M76" s="21">
        <f t="shared" si="14"/>
        <v>29.837214</v>
      </c>
    </row>
    <row r="77" customHeight="1" spans="2:13">
      <c r="B77" s="190" t="s">
        <v>166</v>
      </c>
      <c r="C77" s="21" t="s">
        <v>167</v>
      </c>
      <c r="D77" s="191" t="s">
        <v>152</v>
      </c>
      <c r="E77">
        <v>200</v>
      </c>
      <c r="F77">
        <v>200</v>
      </c>
      <c r="G77">
        <v>5.83275</v>
      </c>
      <c r="H77">
        <v>3.81369863013699</v>
      </c>
      <c r="I77">
        <v>0</v>
      </c>
      <c r="J77">
        <v>3.35123263013699</v>
      </c>
      <c r="K77" s="110" t="s">
        <v>168</v>
      </c>
      <c r="L77" s="21">
        <f t="shared" si="13"/>
        <v>200</v>
      </c>
      <c r="M77" s="21">
        <f t="shared" si="14"/>
        <v>0.462466</v>
      </c>
    </row>
    <row r="78" customHeight="1" spans="2:13">
      <c r="B78" s="190" t="s">
        <v>166</v>
      </c>
      <c r="C78" s="21" t="s">
        <v>167</v>
      </c>
      <c r="D78" s="191" t="s">
        <v>149</v>
      </c>
      <c r="E78">
        <v>200</v>
      </c>
      <c r="F78">
        <v>200</v>
      </c>
      <c r="G78">
        <v>2.908739</v>
      </c>
      <c r="H78">
        <v>1.99452054794521</v>
      </c>
      <c r="I78">
        <v>0</v>
      </c>
      <c r="J78">
        <v>0.0986305479452099</v>
      </c>
      <c r="K78" s="110" t="s">
        <v>168</v>
      </c>
      <c r="L78" s="21">
        <f t="shared" si="13"/>
        <v>200</v>
      </c>
      <c r="M78" s="21">
        <f t="shared" si="14"/>
        <v>1.89589</v>
      </c>
    </row>
    <row r="79" customHeight="1" spans="2:13">
      <c r="B79" s="190" t="s">
        <v>169</v>
      </c>
      <c r="C79" s="21" t="s">
        <v>170</v>
      </c>
      <c r="D79" s="191" t="s">
        <v>149</v>
      </c>
      <c r="E79">
        <v>6000</v>
      </c>
      <c r="F79">
        <v>509.75</v>
      </c>
      <c r="G79">
        <v>86.48</v>
      </c>
      <c r="H79">
        <v>4.8386</v>
      </c>
      <c r="L79" s="21">
        <f t="shared" si="13"/>
        <v>509.75</v>
      </c>
      <c r="M79" s="21">
        <f t="shared" si="14"/>
        <v>4.8386</v>
      </c>
    </row>
    <row r="80" customHeight="1" spans="1:13">
      <c r="A80" s="192" t="s">
        <v>171</v>
      </c>
      <c r="B80" s="208" t="s">
        <v>172</v>
      </c>
      <c r="D80" s="191"/>
      <c r="E80" s="21">
        <f>SUM(E81:E100)</f>
        <v>29243.17408</v>
      </c>
      <c r="F80" s="21">
        <f t="shared" ref="F80:J80" si="15">SUM(F81:F100)</f>
        <v>15202.81</v>
      </c>
      <c r="G80" s="21">
        <f t="shared" si="15"/>
        <v>297.6214</v>
      </c>
      <c r="H80" s="21">
        <f t="shared" si="15"/>
        <v>131.2</v>
      </c>
      <c r="I80" s="21">
        <f t="shared" si="15"/>
        <v>2406.8</v>
      </c>
      <c r="J80" s="21">
        <f t="shared" si="15"/>
        <v>31.49</v>
      </c>
      <c r="L80" s="21">
        <f t="shared" ref="L80" si="16">SUM(L81:L100)</f>
        <v>12796.01</v>
      </c>
      <c r="M80" s="21">
        <f t="shared" ref="M80" si="17">SUM(M81:M100)</f>
        <v>99.71</v>
      </c>
    </row>
    <row r="81" customHeight="1" spans="2:13">
      <c r="B81" s="190" t="s">
        <v>173</v>
      </c>
      <c r="C81" s="21" t="s">
        <v>174</v>
      </c>
      <c r="D81" s="191" t="s">
        <v>148</v>
      </c>
      <c r="E81">
        <v>200</v>
      </c>
      <c r="F81">
        <v>200</v>
      </c>
      <c r="G81">
        <v>4.25</v>
      </c>
      <c r="H81">
        <v>1.81</v>
      </c>
      <c r="I81">
        <v>200</v>
      </c>
      <c r="J81">
        <v>1.81</v>
      </c>
      <c r="L81" s="21">
        <f t="shared" ref="L81:L100" si="18">F81-I81</f>
        <v>0</v>
      </c>
      <c r="M81" s="21">
        <f t="shared" ref="M81:M100" si="19">H81-J81</f>
        <v>0</v>
      </c>
    </row>
    <row r="82" customHeight="1" spans="2:13">
      <c r="B82" s="190" t="s">
        <v>175</v>
      </c>
      <c r="C82" s="21" t="s">
        <v>176</v>
      </c>
      <c r="D82" s="191" t="s">
        <v>43</v>
      </c>
      <c r="E82">
        <v>16200</v>
      </c>
      <c r="F82">
        <v>3825.01</v>
      </c>
      <c r="G82">
        <v>33.8</v>
      </c>
      <c r="H82">
        <v>20.12</v>
      </c>
      <c r="I82"/>
      <c r="J82"/>
      <c r="L82" s="21">
        <f t="shared" si="18"/>
        <v>3825.01</v>
      </c>
      <c r="M82" s="21">
        <f t="shared" si="19"/>
        <v>20.12</v>
      </c>
    </row>
    <row r="83" customHeight="1" spans="2:13">
      <c r="B83" s="190" t="s">
        <v>177</v>
      </c>
      <c r="C83" s="21" t="s">
        <v>178</v>
      </c>
      <c r="D83" s="191" t="s">
        <v>179</v>
      </c>
      <c r="E83">
        <v>695</v>
      </c>
      <c r="F83">
        <v>695</v>
      </c>
      <c r="G83">
        <v>26.56</v>
      </c>
      <c r="H83">
        <v>12.95</v>
      </c>
      <c r="I83">
        <v>638.5</v>
      </c>
      <c r="J83">
        <v>11.82</v>
      </c>
      <c r="L83" s="21">
        <f t="shared" si="18"/>
        <v>56.5</v>
      </c>
      <c r="M83" s="21">
        <f t="shared" si="19"/>
        <v>1.13</v>
      </c>
    </row>
    <row r="84" customHeight="1" spans="2:13">
      <c r="B84" s="190" t="s">
        <v>177</v>
      </c>
      <c r="C84" s="21" t="s">
        <v>178</v>
      </c>
      <c r="D84" s="191" t="s">
        <v>180</v>
      </c>
      <c r="E84">
        <v>300</v>
      </c>
      <c r="F84">
        <v>300</v>
      </c>
      <c r="G84">
        <v>5.075</v>
      </c>
      <c r="H84">
        <v>0.96</v>
      </c>
      <c r="I84">
        <v>275</v>
      </c>
      <c r="J84">
        <v>0.89</v>
      </c>
      <c r="L84" s="21">
        <f t="shared" si="18"/>
        <v>25</v>
      </c>
      <c r="M84" s="21">
        <f t="shared" si="19"/>
        <v>0.07</v>
      </c>
    </row>
    <row r="85" customHeight="1" spans="2:13">
      <c r="B85" s="190" t="s">
        <v>181</v>
      </c>
      <c r="C85" s="21" t="s">
        <v>182</v>
      </c>
      <c r="D85" s="191" t="s">
        <v>183</v>
      </c>
      <c r="E85">
        <v>40</v>
      </c>
      <c r="F85">
        <v>40</v>
      </c>
      <c r="G85">
        <v>1.76</v>
      </c>
      <c r="H85">
        <v>0.8</v>
      </c>
      <c r="L85" s="21">
        <f t="shared" si="18"/>
        <v>40</v>
      </c>
      <c r="M85" s="21">
        <f t="shared" si="19"/>
        <v>0.8</v>
      </c>
    </row>
    <row r="86" customHeight="1" spans="2:13">
      <c r="B86" s="190" t="s">
        <v>184</v>
      </c>
      <c r="C86" s="21" t="s">
        <v>185</v>
      </c>
      <c r="D86" s="191" t="s">
        <v>186</v>
      </c>
      <c r="E86">
        <v>68</v>
      </c>
      <c r="F86">
        <v>68</v>
      </c>
      <c r="G86">
        <v>2.87</v>
      </c>
      <c r="H86">
        <v>1.36</v>
      </c>
      <c r="L86" s="21">
        <f t="shared" si="18"/>
        <v>68</v>
      </c>
      <c r="M86" s="21">
        <f t="shared" si="19"/>
        <v>1.36</v>
      </c>
    </row>
    <row r="87" customHeight="1" spans="2:13">
      <c r="B87" s="190" t="s">
        <v>187</v>
      </c>
      <c r="C87" s="21" t="s">
        <v>188</v>
      </c>
      <c r="D87" s="191" t="s">
        <v>183</v>
      </c>
      <c r="E87">
        <v>30</v>
      </c>
      <c r="F87">
        <v>30</v>
      </c>
      <c r="G87">
        <v>1.6024</v>
      </c>
      <c r="H87">
        <v>1.17</v>
      </c>
      <c r="L87" s="21">
        <f t="shared" si="18"/>
        <v>30</v>
      </c>
      <c r="M87" s="21">
        <f t="shared" si="19"/>
        <v>1.17</v>
      </c>
    </row>
    <row r="88" customHeight="1" spans="2:13">
      <c r="B88" s="190" t="s">
        <v>189</v>
      </c>
      <c r="C88" s="21" t="s">
        <v>190</v>
      </c>
      <c r="D88" s="191" t="s">
        <v>183</v>
      </c>
      <c r="E88">
        <v>150</v>
      </c>
      <c r="F88">
        <v>67.06</v>
      </c>
      <c r="G88">
        <v>2.54</v>
      </c>
      <c r="H88">
        <v>1.13</v>
      </c>
      <c r="I88">
        <v>67.06</v>
      </c>
      <c r="J88">
        <v>1.13</v>
      </c>
      <c r="L88" s="21">
        <f t="shared" si="18"/>
        <v>0</v>
      </c>
      <c r="M88" s="21">
        <f t="shared" si="19"/>
        <v>0</v>
      </c>
    </row>
    <row r="89" customHeight="1" spans="2:13">
      <c r="B89" s="190" t="s">
        <v>191</v>
      </c>
      <c r="C89" s="21" t="s">
        <v>192</v>
      </c>
      <c r="D89" s="191" t="s">
        <v>183</v>
      </c>
      <c r="E89">
        <v>500</v>
      </c>
      <c r="F89">
        <v>200</v>
      </c>
      <c r="G89">
        <v>0.909</v>
      </c>
      <c r="H89">
        <v>0.9</v>
      </c>
      <c r="I89"/>
      <c r="J89"/>
      <c r="L89" s="21">
        <f t="shared" si="18"/>
        <v>200</v>
      </c>
      <c r="M89" s="21">
        <f t="shared" si="19"/>
        <v>0.9</v>
      </c>
    </row>
    <row r="90" customHeight="1" spans="2:13">
      <c r="B90" s="190" t="s">
        <v>193</v>
      </c>
      <c r="C90" s="21" t="s">
        <v>194</v>
      </c>
      <c r="D90" s="191" t="s">
        <v>183</v>
      </c>
      <c r="E90">
        <v>1810</v>
      </c>
      <c r="F90">
        <v>1623.56</v>
      </c>
      <c r="G90">
        <v>61.49</v>
      </c>
      <c r="H90">
        <v>23.61</v>
      </c>
      <c r="L90" s="21">
        <f t="shared" si="18"/>
        <v>1623.56</v>
      </c>
      <c r="M90" s="21">
        <f t="shared" si="19"/>
        <v>23.61</v>
      </c>
    </row>
    <row r="91" customHeight="1" spans="2:13">
      <c r="B91" s="190" t="s">
        <v>193</v>
      </c>
      <c r="C91" s="21" t="s">
        <v>195</v>
      </c>
      <c r="D91" s="191" t="s">
        <v>196</v>
      </c>
      <c r="E91">
        <v>1710</v>
      </c>
      <c r="F91">
        <v>1407</v>
      </c>
      <c r="G91">
        <v>40.18</v>
      </c>
      <c r="H91">
        <v>14</v>
      </c>
      <c r="L91" s="21">
        <f t="shared" si="18"/>
        <v>1407</v>
      </c>
      <c r="M91" s="21">
        <f t="shared" si="19"/>
        <v>14</v>
      </c>
    </row>
    <row r="92" customHeight="1" spans="2:13">
      <c r="B92" s="190" t="s">
        <v>197</v>
      </c>
      <c r="C92" s="21" t="s">
        <v>198</v>
      </c>
      <c r="D92" s="191" t="s">
        <v>183</v>
      </c>
      <c r="E92">
        <v>500</v>
      </c>
      <c r="F92">
        <v>500</v>
      </c>
      <c r="G92">
        <v>7.85</v>
      </c>
      <c r="H92">
        <v>7.85</v>
      </c>
      <c r="L92" s="21">
        <f t="shared" si="18"/>
        <v>500</v>
      </c>
      <c r="M92" s="21">
        <f t="shared" si="19"/>
        <v>7.85</v>
      </c>
    </row>
    <row r="93" customHeight="1" spans="2:13">
      <c r="B93" s="190" t="s">
        <v>199</v>
      </c>
      <c r="C93" s="21" t="s">
        <v>200</v>
      </c>
      <c r="D93" s="191" t="s">
        <v>43</v>
      </c>
      <c r="E93">
        <v>70</v>
      </c>
      <c r="F93">
        <v>70</v>
      </c>
      <c r="G93">
        <v>3.325</v>
      </c>
      <c r="H93">
        <v>1.2</v>
      </c>
      <c r="I93">
        <v>56</v>
      </c>
      <c r="J93">
        <v>0.92</v>
      </c>
      <c r="L93" s="21">
        <f t="shared" si="18"/>
        <v>14</v>
      </c>
      <c r="M93" s="21">
        <f t="shared" si="19"/>
        <v>0.28</v>
      </c>
    </row>
    <row r="94" customHeight="1" spans="2:13">
      <c r="B94" s="190" t="s">
        <v>201</v>
      </c>
      <c r="C94" s="21" t="s">
        <v>202</v>
      </c>
      <c r="D94" s="191" t="s">
        <v>39</v>
      </c>
      <c r="E94">
        <v>780</v>
      </c>
      <c r="F94">
        <v>526.5</v>
      </c>
      <c r="G94">
        <v>22.61</v>
      </c>
      <c r="H94">
        <v>10.53</v>
      </c>
      <c r="I94">
        <v>526.5</v>
      </c>
      <c r="J94">
        <v>10.53</v>
      </c>
      <c r="L94" s="21">
        <f t="shared" si="18"/>
        <v>0</v>
      </c>
      <c r="M94" s="21">
        <f t="shared" si="19"/>
        <v>0</v>
      </c>
    </row>
    <row r="95" customHeight="1" spans="2:13">
      <c r="B95" s="190" t="s">
        <v>201</v>
      </c>
      <c r="C95" s="21" t="s">
        <v>203</v>
      </c>
      <c r="D95" s="191" t="s">
        <v>39</v>
      </c>
      <c r="E95">
        <v>500</v>
      </c>
      <c r="F95">
        <v>500</v>
      </c>
      <c r="G95">
        <v>14.61</v>
      </c>
      <c r="H95">
        <v>3</v>
      </c>
      <c r="I95"/>
      <c r="J95"/>
      <c r="L95" s="21">
        <f t="shared" si="18"/>
        <v>500</v>
      </c>
      <c r="M95" s="21">
        <f t="shared" si="19"/>
        <v>3</v>
      </c>
    </row>
    <row r="96" customHeight="1" spans="2:13">
      <c r="B96" s="190" t="s">
        <v>204</v>
      </c>
      <c r="C96" s="21" t="s">
        <v>205</v>
      </c>
      <c r="D96" s="191" t="s">
        <v>148</v>
      </c>
      <c r="E96">
        <v>229.1488</v>
      </c>
      <c r="F96">
        <v>229.15</v>
      </c>
      <c r="G96">
        <v>9.51</v>
      </c>
      <c r="H96">
        <v>4.04</v>
      </c>
      <c r="L96" s="21">
        <f t="shared" si="18"/>
        <v>229.15</v>
      </c>
      <c r="M96" s="21">
        <f t="shared" si="19"/>
        <v>4.04</v>
      </c>
    </row>
    <row r="97" customHeight="1" spans="2:13">
      <c r="B97" s="190" t="s">
        <v>204</v>
      </c>
      <c r="C97" s="21" t="s">
        <v>205</v>
      </c>
      <c r="D97" s="191" t="s">
        <v>43</v>
      </c>
      <c r="E97">
        <v>229.1488</v>
      </c>
      <c r="F97">
        <v>229.15</v>
      </c>
      <c r="G97">
        <v>4.73</v>
      </c>
      <c r="H97">
        <v>1.94</v>
      </c>
      <c r="L97" s="21">
        <f t="shared" si="18"/>
        <v>229.15</v>
      </c>
      <c r="M97" s="21">
        <f t="shared" si="19"/>
        <v>1.94</v>
      </c>
    </row>
    <row r="98" customHeight="1" spans="2:13">
      <c r="B98" s="190" t="s">
        <v>206</v>
      </c>
      <c r="C98" s="21" t="s">
        <v>207</v>
      </c>
      <c r="D98" s="191" t="s">
        <v>148</v>
      </c>
      <c r="E98">
        <v>66.92648</v>
      </c>
      <c r="F98">
        <v>66.93</v>
      </c>
      <c r="G98">
        <v>0.17</v>
      </c>
      <c r="H98">
        <v>0.11</v>
      </c>
      <c r="L98" s="21">
        <f t="shared" si="18"/>
        <v>66.93</v>
      </c>
      <c r="M98" s="21">
        <f t="shared" si="19"/>
        <v>0.11</v>
      </c>
    </row>
    <row r="99" customHeight="1" spans="2:13">
      <c r="B99" s="190" t="s">
        <v>208</v>
      </c>
      <c r="C99" s="21" t="s">
        <v>209</v>
      </c>
      <c r="D99" s="191" t="s">
        <v>148</v>
      </c>
      <c r="E99">
        <v>1500</v>
      </c>
      <c r="F99">
        <v>1500</v>
      </c>
      <c r="G99">
        <v>9.05</v>
      </c>
      <c r="H99">
        <v>4.51</v>
      </c>
      <c r="I99">
        <v>321.87</v>
      </c>
      <c r="J99">
        <v>1.17</v>
      </c>
      <c r="L99" s="21">
        <f t="shared" si="18"/>
        <v>1178.13</v>
      </c>
      <c r="M99" s="21">
        <f t="shared" si="19"/>
        <v>3.34</v>
      </c>
    </row>
    <row r="100" customHeight="1" spans="2:13">
      <c r="B100" s="190" t="s">
        <v>208</v>
      </c>
      <c r="C100" s="21" t="s">
        <v>209</v>
      </c>
      <c r="D100" s="191" t="s">
        <v>43</v>
      </c>
      <c r="E100">
        <v>3664.95</v>
      </c>
      <c r="F100">
        <v>3125.45</v>
      </c>
      <c r="G100">
        <v>44.73</v>
      </c>
      <c r="H100">
        <v>19.21</v>
      </c>
      <c r="I100">
        <v>321.87</v>
      </c>
      <c r="J100">
        <v>3.22</v>
      </c>
      <c r="L100" s="21">
        <f t="shared" si="18"/>
        <v>2803.58</v>
      </c>
      <c r="M100" s="21">
        <f t="shared" si="19"/>
        <v>15.99</v>
      </c>
    </row>
    <row r="101" customHeight="1" spans="1:13">
      <c r="A101" s="192" t="s">
        <v>210</v>
      </c>
      <c r="B101" s="208" t="s">
        <v>211</v>
      </c>
      <c r="D101" s="191"/>
      <c r="E101" s="21">
        <f>SUM(E102:E109)</f>
        <v>130336</v>
      </c>
      <c r="F101" s="21">
        <f t="shared" ref="F101:J101" si="20">SUM(F102:F109)</f>
        <v>117861.2</v>
      </c>
      <c r="G101" s="21">
        <f t="shared" si="20"/>
        <v>3352.05</v>
      </c>
      <c r="H101" s="21">
        <f t="shared" si="20"/>
        <v>622.61</v>
      </c>
      <c r="I101" s="21">
        <f t="shared" si="20"/>
        <v>81592.73</v>
      </c>
      <c r="J101" s="21">
        <f t="shared" si="20"/>
        <v>315.13</v>
      </c>
      <c r="L101" s="21">
        <f t="shared" ref="L101:L109" si="21">F101-I101</f>
        <v>36268.47</v>
      </c>
      <c r="M101" s="21">
        <f t="shared" ref="M101:M109" si="22">H101-J101</f>
        <v>307.48</v>
      </c>
    </row>
    <row r="102" customHeight="1" spans="2:13">
      <c r="B102" s="21" t="s">
        <v>212</v>
      </c>
      <c r="C102" s="21" t="s">
        <v>213</v>
      </c>
      <c r="D102" s="191" t="s">
        <v>39</v>
      </c>
      <c r="E102">
        <v>45000</v>
      </c>
      <c r="F102">
        <v>40000</v>
      </c>
      <c r="G102">
        <v>1767.7</v>
      </c>
      <c r="H102">
        <v>200</v>
      </c>
      <c r="I102">
        <v>40000</v>
      </c>
      <c r="J102">
        <v>200</v>
      </c>
      <c r="L102" s="21">
        <f t="shared" si="21"/>
        <v>0</v>
      </c>
      <c r="M102" s="21">
        <f t="shared" si="22"/>
        <v>0</v>
      </c>
    </row>
    <row r="103" customHeight="1" spans="2:13">
      <c r="B103" s="21" t="s">
        <v>212</v>
      </c>
      <c r="C103" s="21" t="s">
        <v>213</v>
      </c>
      <c r="D103" s="191" t="s">
        <v>214</v>
      </c>
      <c r="E103">
        <v>45000</v>
      </c>
      <c r="F103">
        <v>40000</v>
      </c>
      <c r="G103">
        <v>853.88</v>
      </c>
      <c r="H103">
        <v>100</v>
      </c>
      <c r="I103">
        <v>40000</v>
      </c>
      <c r="J103">
        <v>100</v>
      </c>
      <c r="L103" s="21">
        <f t="shared" si="21"/>
        <v>0</v>
      </c>
      <c r="M103" s="21">
        <f t="shared" si="22"/>
        <v>0</v>
      </c>
    </row>
    <row r="104" customHeight="1" spans="2:13">
      <c r="B104" s="21" t="s">
        <v>215</v>
      </c>
      <c r="C104" s="21" t="s">
        <v>216</v>
      </c>
      <c r="D104" s="191" t="s">
        <v>39</v>
      </c>
      <c r="E104">
        <v>290</v>
      </c>
      <c r="F104">
        <v>290</v>
      </c>
      <c r="G104">
        <v>10.15</v>
      </c>
      <c r="H104">
        <v>3.16</v>
      </c>
      <c r="I104">
        <v>155</v>
      </c>
      <c r="J104">
        <v>0.46</v>
      </c>
      <c r="L104" s="21">
        <f t="shared" si="21"/>
        <v>135</v>
      </c>
      <c r="M104" s="21">
        <f t="shared" si="22"/>
        <v>2.7</v>
      </c>
    </row>
    <row r="105" customHeight="1" spans="2:13">
      <c r="B105" s="21" t="s">
        <v>215</v>
      </c>
      <c r="C105" s="21" t="s">
        <v>216</v>
      </c>
      <c r="D105" s="191" t="s">
        <v>43</v>
      </c>
      <c r="E105">
        <v>290</v>
      </c>
      <c r="F105">
        <v>290</v>
      </c>
      <c r="G105">
        <v>5.07</v>
      </c>
      <c r="H105">
        <v>1.92</v>
      </c>
      <c r="I105">
        <v>113.13</v>
      </c>
      <c r="J105">
        <v>0.15</v>
      </c>
      <c r="L105" s="21">
        <f t="shared" si="21"/>
        <v>176.87</v>
      </c>
      <c r="M105" s="21">
        <f t="shared" si="22"/>
        <v>1.77</v>
      </c>
    </row>
    <row r="106" customHeight="1" spans="2:13">
      <c r="B106" s="21" t="s">
        <v>217</v>
      </c>
      <c r="C106" s="21" t="s">
        <v>218</v>
      </c>
      <c r="D106" s="191" t="s">
        <v>39</v>
      </c>
      <c r="E106">
        <v>15450</v>
      </c>
      <c r="F106">
        <v>15450</v>
      </c>
      <c r="G106">
        <v>335.38</v>
      </c>
      <c r="H106">
        <v>200</v>
      </c>
      <c r="L106" s="21">
        <f t="shared" si="21"/>
        <v>15450</v>
      </c>
      <c r="M106" s="21">
        <f t="shared" si="22"/>
        <v>200</v>
      </c>
    </row>
    <row r="107" customHeight="1" spans="2:13">
      <c r="B107" s="21" t="s">
        <v>217</v>
      </c>
      <c r="C107" s="21" t="s">
        <v>218</v>
      </c>
      <c r="D107" s="191" t="s">
        <v>43</v>
      </c>
      <c r="E107">
        <v>20306</v>
      </c>
      <c r="F107">
        <v>20306</v>
      </c>
      <c r="G107">
        <v>303.87</v>
      </c>
      <c r="H107">
        <v>100</v>
      </c>
      <c r="L107" s="21">
        <f t="shared" si="21"/>
        <v>20306</v>
      </c>
      <c r="M107" s="21">
        <f t="shared" si="22"/>
        <v>100</v>
      </c>
    </row>
    <row r="108" customHeight="1" spans="2:13">
      <c r="B108" s="21" t="s">
        <v>219</v>
      </c>
      <c r="C108" s="21" t="s">
        <v>220</v>
      </c>
      <c r="D108" s="191" t="s">
        <v>148</v>
      </c>
      <c r="E108">
        <v>2000</v>
      </c>
      <c r="F108">
        <v>762.6</v>
      </c>
      <c r="G108">
        <v>37.11</v>
      </c>
      <c r="H108">
        <v>11.56</v>
      </c>
      <c r="I108">
        <v>662.3</v>
      </c>
      <c r="J108">
        <v>9.55</v>
      </c>
      <c r="L108" s="21">
        <f t="shared" si="21"/>
        <v>100.3</v>
      </c>
      <c r="M108" s="21">
        <f t="shared" si="22"/>
        <v>2.01</v>
      </c>
    </row>
    <row r="109" customHeight="1" spans="2:13">
      <c r="B109" s="21" t="s">
        <v>219</v>
      </c>
      <c r="C109" s="21" t="s">
        <v>220</v>
      </c>
      <c r="D109" s="191" t="s">
        <v>149</v>
      </c>
      <c r="E109">
        <v>2000</v>
      </c>
      <c r="F109">
        <v>762.6</v>
      </c>
      <c r="G109">
        <v>38.89</v>
      </c>
      <c r="H109">
        <v>5.97</v>
      </c>
      <c r="I109">
        <v>662.3</v>
      </c>
      <c r="J109">
        <v>4.97</v>
      </c>
      <c r="L109" s="21">
        <f t="shared" si="21"/>
        <v>100.3</v>
      </c>
      <c r="M109" s="21">
        <f t="shared" si="22"/>
        <v>1</v>
      </c>
    </row>
    <row r="110" customHeight="1" spans="1:13">
      <c r="A110" s="193" t="s">
        <v>221</v>
      </c>
      <c r="B110" s="208" t="s">
        <v>222</v>
      </c>
      <c r="D110" s="191"/>
      <c r="E110" s="21">
        <f>SUM(E111:E118)</f>
        <v>64794.43</v>
      </c>
      <c r="F110" s="21">
        <f t="shared" ref="F110:J110" si="23">SUM(F111:F118)</f>
        <v>49140.88</v>
      </c>
      <c r="G110" s="21">
        <f t="shared" si="23"/>
        <v>969.16</v>
      </c>
      <c r="H110" s="21">
        <f t="shared" si="23"/>
        <v>415.38</v>
      </c>
      <c r="I110" s="21">
        <f t="shared" si="23"/>
        <v>5000</v>
      </c>
      <c r="J110" s="21">
        <f t="shared" si="23"/>
        <v>75.53</v>
      </c>
      <c r="L110" s="21">
        <f t="shared" ref="L110:L118" si="24">F110-I110</f>
        <v>44140.88</v>
      </c>
      <c r="M110" s="21">
        <f t="shared" ref="M110:M118" si="25">H110-J110</f>
        <v>339.85</v>
      </c>
    </row>
    <row r="111" customHeight="1" spans="2:13">
      <c r="B111" s="21" t="s">
        <v>223</v>
      </c>
      <c r="C111" s="209" t="s">
        <v>224</v>
      </c>
      <c r="D111" s="191" t="s">
        <v>148</v>
      </c>
      <c r="E111">
        <v>2500</v>
      </c>
      <c r="F111">
        <v>2500</v>
      </c>
      <c r="G111">
        <v>86.43</v>
      </c>
      <c r="H111">
        <v>50</v>
      </c>
      <c r="I111">
        <v>2500</v>
      </c>
      <c r="J111">
        <v>50</v>
      </c>
      <c r="L111" s="21">
        <f t="shared" si="24"/>
        <v>0</v>
      </c>
      <c r="M111" s="21">
        <f t="shared" si="25"/>
        <v>0</v>
      </c>
    </row>
    <row r="112" customHeight="1" spans="2:13">
      <c r="B112" s="21" t="s">
        <v>223</v>
      </c>
      <c r="C112" s="209" t="s">
        <v>224</v>
      </c>
      <c r="D112" s="191" t="s">
        <v>149</v>
      </c>
      <c r="E112">
        <v>2500</v>
      </c>
      <c r="F112">
        <v>2500</v>
      </c>
      <c r="G112">
        <v>43.34</v>
      </c>
      <c r="H112">
        <v>24.93</v>
      </c>
      <c r="I112">
        <v>2500</v>
      </c>
      <c r="J112">
        <v>24.93</v>
      </c>
      <c r="L112" s="21">
        <f t="shared" si="24"/>
        <v>0</v>
      </c>
      <c r="M112" s="21">
        <f t="shared" si="25"/>
        <v>0</v>
      </c>
    </row>
    <row r="113" customHeight="1" spans="2:13">
      <c r="B113" s="21" t="s">
        <v>225</v>
      </c>
      <c r="C113" s="21" t="s">
        <v>226</v>
      </c>
      <c r="D113" s="191" t="s">
        <v>149</v>
      </c>
      <c r="E113">
        <v>10000</v>
      </c>
      <c r="F113">
        <v>10000</v>
      </c>
      <c r="G113">
        <v>24.97</v>
      </c>
      <c r="H113">
        <v>16.99</v>
      </c>
      <c r="L113" s="21">
        <f t="shared" si="24"/>
        <v>10000</v>
      </c>
      <c r="M113" s="21">
        <f t="shared" si="25"/>
        <v>16.99</v>
      </c>
    </row>
    <row r="114" customHeight="1" spans="2:13">
      <c r="B114" s="21" t="s">
        <v>227</v>
      </c>
      <c r="C114" s="209" t="s">
        <v>228</v>
      </c>
      <c r="D114" s="191" t="s">
        <v>148</v>
      </c>
      <c r="E114">
        <v>2000</v>
      </c>
      <c r="F114">
        <v>1500</v>
      </c>
      <c r="G114">
        <v>60.98</v>
      </c>
      <c r="H114">
        <v>26.01</v>
      </c>
      <c r="I114"/>
      <c r="J114">
        <v>0.319999999999998</v>
      </c>
      <c r="L114" s="21">
        <f t="shared" si="24"/>
        <v>1500</v>
      </c>
      <c r="M114" s="21">
        <f t="shared" si="25"/>
        <v>25.69</v>
      </c>
    </row>
    <row r="115" customHeight="1" spans="2:13">
      <c r="B115" s="21" t="s">
        <v>227</v>
      </c>
      <c r="C115" s="209" t="s">
        <v>228</v>
      </c>
      <c r="D115" s="191" t="s">
        <v>149</v>
      </c>
      <c r="E115">
        <v>1105</v>
      </c>
      <c r="F115">
        <v>1000</v>
      </c>
      <c r="G115">
        <v>20.83</v>
      </c>
      <c r="H115">
        <v>9.31</v>
      </c>
      <c r="I115"/>
      <c r="J115">
        <v>0.28</v>
      </c>
      <c r="L115" s="21">
        <f t="shared" si="24"/>
        <v>1000</v>
      </c>
      <c r="M115" s="21">
        <f t="shared" si="25"/>
        <v>9.03</v>
      </c>
    </row>
    <row r="116" customHeight="1" spans="2:13">
      <c r="B116" s="21" t="s">
        <v>229</v>
      </c>
      <c r="C116" s="209" t="s">
        <v>230</v>
      </c>
      <c r="D116" s="191" t="s">
        <v>148</v>
      </c>
      <c r="E116">
        <v>13113.54</v>
      </c>
      <c r="F116">
        <v>13113.54</v>
      </c>
      <c r="G116">
        <v>347.53</v>
      </c>
      <c r="H116">
        <v>200</v>
      </c>
      <c r="L116" s="21">
        <f t="shared" si="24"/>
        <v>13113.54</v>
      </c>
      <c r="M116" s="21">
        <f t="shared" si="25"/>
        <v>200</v>
      </c>
    </row>
    <row r="117" customHeight="1" spans="2:13">
      <c r="B117" s="21" t="s">
        <v>231</v>
      </c>
      <c r="C117" s="209" t="s">
        <v>232</v>
      </c>
      <c r="D117" s="191" t="s">
        <v>148</v>
      </c>
      <c r="E117">
        <v>23997.01</v>
      </c>
      <c r="F117">
        <v>9427.4</v>
      </c>
      <c r="G117">
        <v>189.33</v>
      </c>
      <c r="H117">
        <v>77.66</v>
      </c>
      <c r="L117" s="21">
        <f t="shared" si="24"/>
        <v>9427.4</v>
      </c>
      <c r="M117" s="21">
        <f t="shared" si="25"/>
        <v>77.66</v>
      </c>
    </row>
    <row r="118" customHeight="1" spans="2:13">
      <c r="B118" s="21" t="s">
        <v>233</v>
      </c>
      <c r="C118" s="209" t="s">
        <v>234</v>
      </c>
      <c r="D118" s="191" t="s">
        <v>148</v>
      </c>
      <c r="E118">
        <v>9578.88</v>
      </c>
      <c r="F118">
        <v>9099.94</v>
      </c>
      <c r="G118">
        <v>195.75</v>
      </c>
      <c r="H118">
        <v>10.48</v>
      </c>
      <c r="L118" s="21">
        <f t="shared" si="24"/>
        <v>9099.94</v>
      </c>
      <c r="M118" s="21">
        <f t="shared" si="25"/>
        <v>10.48</v>
      </c>
    </row>
    <row r="119" customHeight="1" spans="1:13">
      <c r="A119" s="192" t="s">
        <v>235</v>
      </c>
      <c r="B119" s="193" t="s">
        <v>236</v>
      </c>
      <c r="D119" s="191"/>
      <c r="E119" s="21">
        <f>SUM(E120:E124)</f>
        <v>23543.29</v>
      </c>
      <c r="F119" s="21">
        <f t="shared" ref="F119:J119" si="26">SUM(F120:F124)</f>
        <v>6912.81</v>
      </c>
      <c r="G119" s="21">
        <f t="shared" si="26"/>
        <v>169.73</v>
      </c>
      <c r="H119" s="21">
        <f t="shared" si="26"/>
        <v>65.06</v>
      </c>
      <c r="I119" s="21">
        <f t="shared" si="26"/>
        <v>194.59</v>
      </c>
      <c r="J119" s="21">
        <f t="shared" si="26"/>
        <v>3.89</v>
      </c>
      <c r="L119" s="21">
        <f t="shared" ref="L119:L120" si="27">F119-I119</f>
        <v>6718.22</v>
      </c>
      <c r="M119" s="21">
        <f t="shared" ref="M119:M120" si="28">H119-J119</f>
        <v>61.17</v>
      </c>
    </row>
    <row r="120" customHeight="1" spans="2:14">
      <c r="B120" s="190" t="s">
        <v>237</v>
      </c>
      <c r="C120" s="209" t="s">
        <v>238</v>
      </c>
      <c r="D120" s="191" t="s">
        <v>239</v>
      </c>
      <c r="E120">
        <v>500</v>
      </c>
      <c r="F120">
        <v>194.59</v>
      </c>
      <c r="G120">
        <v>16.26</v>
      </c>
      <c r="H120">
        <v>3.89</v>
      </c>
      <c r="I120">
        <v>194.59</v>
      </c>
      <c r="J120">
        <v>3.89</v>
      </c>
      <c r="K120" s="110" t="s">
        <v>240</v>
      </c>
      <c r="L120" s="21">
        <f t="shared" si="27"/>
        <v>0</v>
      </c>
      <c r="M120" s="21">
        <f t="shared" si="28"/>
        <v>0</v>
      </c>
      <c r="N120" s="110"/>
    </row>
    <row r="121" customHeight="1" spans="2:14">
      <c r="B121" s="190" t="s">
        <v>241</v>
      </c>
      <c r="C121" s="209" t="s">
        <v>242</v>
      </c>
      <c r="D121" s="191" t="s">
        <v>243</v>
      </c>
      <c r="E121">
        <v>6591.79</v>
      </c>
      <c r="F121">
        <v>5026.32</v>
      </c>
      <c r="G121">
        <v>116.94</v>
      </c>
      <c r="H121">
        <v>48.18</v>
      </c>
      <c r="I121"/>
      <c r="L121" s="21">
        <f t="shared" ref="L121:L124" si="29">F121-I121</f>
        <v>5026.32</v>
      </c>
      <c r="M121" s="21">
        <f t="shared" ref="M121:M124" si="30">H121-J121</f>
        <v>48.18</v>
      </c>
      <c r="N121" s="110"/>
    </row>
    <row r="122" customHeight="1" spans="2:14">
      <c r="B122" s="190" t="s">
        <v>244</v>
      </c>
      <c r="C122" s="209" t="s">
        <v>245</v>
      </c>
      <c r="D122" s="191" t="s">
        <v>239</v>
      </c>
      <c r="E122">
        <v>13000</v>
      </c>
      <c r="F122">
        <v>695.95</v>
      </c>
      <c r="G122">
        <v>2.29</v>
      </c>
      <c r="H122">
        <v>1.17</v>
      </c>
      <c r="L122" s="21">
        <f t="shared" si="29"/>
        <v>695.95</v>
      </c>
      <c r="M122" s="21">
        <f t="shared" si="30"/>
        <v>1.17</v>
      </c>
      <c r="N122" s="110"/>
    </row>
    <row r="123" customHeight="1" spans="2:13">
      <c r="B123" s="190" t="s">
        <v>244</v>
      </c>
      <c r="C123" s="209" t="s">
        <v>245</v>
      </c>
      <c r="D123" s="191" t="s">
        <v>243</v>
      </c>
      <c r="E123">
        <v>2951.5</v>
      </c>
      <c r="F123">
        <v>695.95</v>
      </c>
      <c r="G123">
        <v>13.55</v>
      </c>
      <c r="H123">
        <v>6.94</v>
      </c>
      <c r="L123" s="21">
        <f t="shared" si="29"/>
        <v>695.95</v>
      </c>
      <c r="M123" s="21">
        <f t="shared" si="30"/>
        <v>6.94</v>
      </c>
    </row>
    <row r="124" customHeight="1" spans="2:13">
      <c r="B124" s="190" t="s">
        <v>246</v>
      </c>
      <c r="C124" s="209" t="s">
        <v>247</v>
      </c>
      <c r="D124" s="191" t="s">
        <v>239</v>
      </c>
      <c r="E124">
        <v>500</v>
      </c>
      <c r="F124">
        <v>300</v>
      </c>
      <c r="G124">
        <v>20.69</v>
      </c>
      <c r="H124">
        <v>4.88</v>
      </c>
      <c r="L124" s="21">
        <f t="shared" si="29"/>
        <v>300</v>
      </c>
      <c r="M124" s="21">
        <f t="shared" si="30"/>
        <v>4.88</v>
      </c>
    </row>
    <row r="125" customHeight="1" spans="1:13">
      <c r="A125" s="192" t="s">
        <v>248</v>
      </c>
      <c r="B125" s="192" t="s">
        <v>249</v>
      </c>
      <c r="D125" s="191"/>
      <c r="E125" s="21">
        <f>SUM(E126:E131)</f>
        <v>840</v>
      </c>
      <c r="F125" s="21">
        <f t="shared" ref="F125:J125" si="31">SUM(F126:F131)</f>
        <v>840</v>
      </c>
      <c r="G125" s="21">
        <f t="shared" si="31"/>
        <v>24.9</v>
      </c>
      <c r="H125" s="21">
        <f t="shared" si="31"/>
        <v>10.92</v>
      </c>
      <c r="I125" s="21">
        <f t="shared" si="31"/>
        <v>0</v>
      </c>
      <c r="J125" s="21">
        <f t="shared" si="31"/>
        <v>0</v>
      </c>
      <c r="L125" s="21">
        <f t="shared" ref="L125:L131" si="32">F125-I125</f>
        <v>840</v>
      </c>
      <c r="M125" s="21">
        <f t="shared" ref="M125:M131" si="33">H125-J125</f>
        <v>10.92</v>
      </c>
    </row>
    <row r="126" customHeight="1" spans="2:13">
      <c r="B126" s="190" t="s">
        <v>250</v>
      </c>
      <c r="C126" s="21" t="s">
        <v>251</v>
      </c>
      <c r="D126" s="191" t="s">
        <v>239</v>
      </c>
      <c r="E126" s="21">
        <v>130</v>
      </c>
      <c r="F126" s="21">
        <v>130</v>
      </c>
      <c r="G126" s="21">
        <v>3.77</v>
      </c>
      <c r="H126" s="21">
        <v>2.27</v>
      </c>
      <c r="L126" s="21">
        <f t="shared" si="32"/>
        <v>130</v>
      </c>
      <c r="M126" s="21">
        <f t="shared" si="33"/>
        <v>2.27</v>
      </c>
    </row>
    <row r="127" customHeight="1" spans="2:13">
      <c r="B127" s="190" t="s">
        <v>250</v>
      </c>
      <c r="C127" s="21" t="s">
        <v>251</v>
      </c>
      <c r="D127" s="191" t="s">
        <v>243</v>
      </c>
      <c r="E127" s="21">
        <v>130</v>
      </c>
      <c r="F127" s="21">
        <v>130</v>
      </c>
      <c r="G127" s="21">
        <v>2.07</v>
      </c>
      <c r="H127" s="21">
        <v>1.3</v>
      </c>
      <c r="L127" s="21">
        <f t="shared" si="32"/>
        <v>130</v>
      </c>
      <c r="M127" s="21">
        <f t="shared" si="33"/>
        <v>1.3</v>
      </c>
    </row>
    <row r="128" customHeight="1" spans="2:13">
      <c r="B128" s="190" t="s">
        <v>252</v>
      </c>
      <c r="C128" s="21" t="s">
        <v>253</v>
      </c>
      <c r="D128" s="191" t="s">
        <v>239</v>
      </c>
      <c r="E128" s="21">
        <v>190</v>
      </c>
      <c r="F128" s="21">
        <v>190</v>
      </c>
      <c r="G128" s="21">
        <v>4.5</v>
      </c>
      <c r="H128" s="21">
        <v>2.45</v>
      </c>
      <c r="L128" s="21">
        <f t="shared" si="32"/>
        <v>190</v>
      </c>
      <c r="M128" s="21">
        <f t="shared" si="33"/>
        <v>2.45</v>
      </c>
    </row>
    <row r="129" customHeight="1" spans="2:13">
      <c r="B129" s="190" t="s">
        <v>252</v>
      </c>
      <c r="C129" s="21" t="s">
        <v>253</v>
      </c>
      <c r="D129" s="191" t="s">
        <v>243</v>
      </c>
      <c r="E129" s="21">
        <v>190</v>
      </c>
      <c r="F129" s="21">
        <v>190</v>
      </c>
      <c r="G129" s="21">
        <v>3.2</v>
      </c>
      <c r="H129" s="21">
        <v>1.9</v>
      </c>
      <c r="K129" s="21"/>
      <c r="L129" s="21">
        <f t="shared" si="32"/>
        <v>190</v>
      </c>
      <c r="M129" s="21">
        <f t="shared" si="33"/>
        <v>1.9</v>
      </c>
    </row>
    <row r="130" customHeight="1" spans="2:13">
      <c r="B130" s="190" t="s">
        <v>254</v>
      </c>
      <c r="C130" s="21" t="s">
        <v>255</v>
      </c>
      <c r="D130" s="191" t="s">
        <v>239</v>
      </c>
      <c r="E130" s="21">
        <v>100</v>
      </c>
      <c r="F130" s="21">
        <v>100</v>
      </c>
      <c r="G130" s="21">
        <v>9.46</v>
      </c>
      <c r="H130" s="21">
        <v>2</v>
      </c>
      <c r="K130" s="21"/>
      <c r="L130" s="21">
        <f t="shared" si="32"/>
        <v>100</v>
      </c>
      <c r="M130" s="21">
        <f t="shared" si="33"/>
        <v>2</v>
      </c>
    </row>
    <row r="131" customHeight="1" spans="2:13">
      <c r="B131" s="190" t="s">
        <v>254</v>
      </c>
      <c r="C131" s="21" t="s">
        <v>255</v>
      </c>
      <c r="D131" s="191" t="s">
        <v>243</v>
      </c>
      <c r="E131" s="21">
        <v>100</v>
      </c>
      <c r="F131" s="21">
        <v>100</v>
      </c>
      <c r="G131" s="21">
        <v>1.9</v>
      </c>
      <c r="H131" s="21">
        <v>1</v>
      </c>
      <c r="K131" s="21"/>
      <c r="L131" s="21">
        <f t="shared" si="32"/>
        <v>100</v>
      </c>
      <c r="M131" s="21">
        <f t="shared" si="33"/>
        <v>1</v>
      </c>
    </row>
    <row r="132" customHeight="1" spans="1:13">
      <c r="A132" s="192" t="s">
        <v>256</v>
      </c>
      <c r="B132" s="193" t="s">
        <v>257</v>
      </c>
      <c r="D132" s="191"/>
      <c r="E132">
        <f>SUM(E133:E136)</f>
        <v>2950.56</v>
      </c>
      <c r="F132">
        <f t="shared" ref="F132:H132" si="34">SUM(F133:F136)</f>
        <v>2950.56</v>
      </c>
      <c r="G132">
        <f t="shared" si="34"/>
        <v>72.46</v>
      </c>
      <c r="H132">
        <f t="shared" si="34"/>
        <v>40.81</v>
      </c>
      <c r="K132" s="21"/>
      <c r="L132" s="21">
        <f t="shared" ref="L132:L136" si="35">F132-I132</f>
        <v>2950.56</v>
      </c>
      <c r="M132" s="21">
        <f t="shared" ref="M132:M136" si="36">H132-J132</f>
        <v>40.81</v>
      </c>
    </row>
    <row r="133" customHeight="1" spans="2:13">
      <c r="B133" s="190" t="s">
        <v>258</v>
      </c>
      <c r="C133" s="21" t="s">
        <v>259</v>
      </c>
      <c r="D133" s="191" t="s">
        <v>239</v>
      </c>
      <c r="E133" s="21">
        <v>1650</v>
      </c>
      <c r="F133" s="21">
        <v>1650</v>
      </c>
      <c r="G133" s="21">
        <v>53.33</v>
      </c>
      <c r="H133" s="21">
        <v>27.85</v>
      </c>
      <c r="K133" s="21"/>
      <c r="L133" s="21">
        <f t="shared" si="35"/>
        <v>1650</v>
      </c>
      <c r="M133" s="21">
        <f t="shared" si="36"/>
        <v>27.85</v>
      </c>
    </row>
    <row r="134" customHeight="1" spans="2:13">
      <c r="B134" s="190" t="s">
        <v>260</v>
      </c>
      <c r="C134" s="21" t="s">
        <v>261</v>
      </c>
      <c r="D134" s="191" t="s">
        <v>262</v>
      </c>
      <c r="E134" s="21">
        <v>700.56</v>
      </c>
      <c r="F134" s="21">
        <v>700.56</v>
      </c>
      <c r="G134" s="21">
        <v>7.14</v>
      </c>
      <c r="H134" s="21">
        <v>7.02</v>
      </c>
      <c r="L134" s="21">
        <f t="shared" si="35"/>
        <v>700.56</v>
      </c>
      <c r="M134" s="21">
        <f t="shared" si="36"/>
        <v>7.02</v>
      </c>
    </row>
    <row r="135" customHeight="1" spans="2:13">
      <c r="B135" s="190" t="s">
        <v>263</v>
      </c>
      <c r="C135" s="21" t="s">
        <v>264</v>
      </c>
      <c r="D135" s="191" t="s">
        <v>239</v>
      </c>
      <c r="E135" s="21">
        <v>300</v>
      </c>
      <c r="F135" s="21">
        <v>300</v>
      </c>
      <c r="G135" s="21">
        <v>5.94</v>
      </c>
      <c r="H135" s="21">
        <v>3.02</v>
      </c>
      <c r="L135" s="21">
        <f t="shared" si="35"/>
        <v>300</v>
      </c>
      <c r="M135" s="21">
        <f t="shared" si="36"/>
        <v>3.02</v>
      </c>
    </row>
    <row r="136" customHeight="1" spans="2:13">
      <c r="B136" s="190" t="s">
        <v>263</v>
      </c>
      <c r="C136" s="21" t="s">
        <v>264</v>
      </c>
      <c r="D136" s="191" t="s">
        <v>243</v>
      </c>
      <c r="E136" s="21">
        <v>300</v>
      </c>
      <c r="F136" s="21">
        <v>300</v>
      </c>
      <c r="G136" s="21">
        <v>6.05</v>
      </c>
      <c r="H136" s="21">
        <v>2.92</v>
      </c>
      <c r="L136" s="21">
        <f t="shared" si="35"/>
        <v>300</v>
      </c>
      <c r="M136" s="21">
        <f t="shared" si="36"/>
        <v>2.92</v>
      </c>
    </row>
    <row r="137" customHeight="1" spans="1:13">
      <c r="A137" s="192" t="s">
        <v>265</v>
      </c>
      <c r="B137" s="208" t="s">
        <v>266</v>
      </c>
      <c r="D137" s="191"/>
      <c r="E137" s="21">
        <f>SUM(E138:E147)</f>
        <v>18238.88</v>
      </c>
      <c r="F137" s="21">
        <f t="shared" ref="F137:H137" si="37">SUM(F138:F147)</f>
        <v>17767.18</v>
      </c>
      <c r="G137" s="21">
        <f t="shared" si="37"/>
        <v>381.19</v>
      </c>
      <c r="H137" s="21">
        <f t="shared" si="37"/>
        <v>176.62</v>
      </c>
      <c r="L137" s="21">
        <f t="shared" ref="L137:L178" si="38">F137-I137</f>
        <v>17767.18</v>
      </c>
      <c r="M137" s="21">
        <f t="shared" ref="M137:M178" si="39">H137-J137</f>
        <v>176.62</v>
      </c>
    </row>
    <row r="138" customHeight="1" spans="2:13">
      <c r="B138" s="21" t="s">
        <v>267</v>
      </c>
      <c r="C138" s="21" t="s">
        <v>268</v>
      </c>
      <c r="D138" s="191" t="s">
        <v>39</v>
      </c>
      <c r="E138">
        <v>300</v>
      </c>
      <c r="F138">
        <v>300</v>
      </c>
      <c r="G138">
        <v>2.14</v>
      </c>
      <c r="H138">
        <v>1.09</v>
      </c>
      <c r="L138" s="21">
        <f t="shared" si="38"/>
        <v>300</v>
      </c>
      <c r="M138" s="21">
        <f t="shared" si="39"/>
        <v>1.09</v>
      </c>
    </row>
    <row r="139" customHeight="1" spans="2:13">
      <c r="B139" s="21" t="s">
        <v>267</v>
      </c>
      <c r="C139" s="21" t="s">
        <v>268</v>
      </c>
      <c r="D139" s="191" t="s">
        <v>43</v>
      </c>
      <c r="E139">
        <v>300</v>
      </c>
      <c r="F139">
        <v>300</v>
      </c>
      <c r="G139">
        <v>5.91</v>
      </c>
      <c r="H139">
        <v>2.99</v>
      </c>
      <c r="L139" s="21">
        <f t="shared" si="38"/>
        <v>300</v>
      </c>
      <c r="M139" s="21">
        <f t="shared" si="39"/>
        <v>2.99</v>
      </c>
    </row>
    <row r="140" customHeight="1" spans="2:13">
      <c r="B140" s="21" t="s">
        <v>269</v>
      </c>
      <c r="C140" s="209" t="s">
        <v>192</v>
      </c>
      <c r="D140" s="191" t="s">
        <v>39</v>
      </c>
      <c r="E140">
        <v>950</v>
      </c>
      <c r="F140">
        <v>714.15</v>
      </c>
      <c r="G140">
        <v>23.65</v>
      </c>
      <c r="H140">
        <v>11.54</v>
      </c>
      <c r="L140" s="21">
        <f t="shared" si="38"/>
        <v>714.15</v>
      </c>
      <c r="M140" s="21">
        <f t="shared" si="39"/>
        <v>11.54</v>
      </c>
    </row>
    <row r="141" customHeight="1" spans="2:13">
      <c r="B141" s="21" t="s">
        <v>269</v>
      </c>
      <c r="C141" s="209" t="s">
        <v>192</v>
      </c>
      <c r="D141" s="191" t="s">
        <v>43</v>
      </c>
      <c r="E141">
        <v>950</v>
      </c>
      <c r="F141">
        <v>714.15</v>
      </c>
      <c r="G141">
        <v>11.03</v>
      </c>
      <c r="H141">
        <v>5.38</v>
      </c>
      <c r="L141" s="21">
        <f t="shared" si="38"/>
        <v>714.15</v>
      </c>
      <c r="M141" s="21">
        <f t="shared" si="39"/>
        <v>5.38</v>
      </c>
    </row>
    <row r="142" customHeight="1" spans="2:13">
      <c r="B142" s="21" t="s">
        <v>270</v>
      </c>
      <c r="C142" s="209" t="s">
        <v>271</v>
      </c>
      <c r="D142" s="191" t="s">
        <v>39</v>
      </c>
      <c r="E142" s="21">
        <v>811.44</v>
      </c>
      <c r="F142" s="21">
        <v>811.44</v>
      </c>
      <c r="G142" s="21">
        <v>8.72</v>
      </c>
      <c r="H142" s="21">
        <v>4.31</v>
      </c>
      <c r="L142" s="21">
        <f t="shared" si="38"/>
        <v>811.44</v>
      </c>
      <c r="M142" s="21">
        <f t="shared" si="39"/>
        <v>4.31</v>
      </c>
    </row>
    <row r="143" customHeight="1" spans="2:13">
      <c r="B143" s="21" t="s">
        <v>270</v>
      </c>
      <c r="C143" s="209" t="s">
        <v>271</v>
      </c>
      <c r="D143" s="191" t="s">
        <v>43</v>
      </c>
      <c r="E143" s="21">
        <v>927.44</v>
      </c>
      <c r="F143" s="21">
        <v>927.44</v>
      </c>
      <c r="G143" s="21">
        <v>20.71</v>
      </c>
      <c r="H143" s="21">
        <v>9.09</v>
      </c>
      <c r="L143" s="21">
        <f t="shared" si="38"/>
        <v>927.44</v>
      </c>
      <c r="M143" s="21">
        <f t="shared" si="39"/>
        <v>9.09</v>
      </c>
    </row>
    <row r="144" customHeight="1" spans="2:13">
      <c r="B144" s="21" t="s">
        <v>272</v>
      </c>
      <c r="C144" s="209" t="s">
        <v>273</v>
      </c>
      <c r="D144" s="191" t="s">
        <v>39</v>
      </c>
      <c r="E144">
        <v>1000</v>
      </c>
      <c r="F144">
        <v>1000</v>
      </c>
      <c r="G144">
        <v>13.58</v>
      </c>
      <c r="H144">
        <v>7.99</v>
      </c>
      <c r="I144"/>
      <c r="J144"/>
      <c r="L144" s="21">
        <f t="shared" si="38"/>
        <v>1000</v>
      </c>
      <c r="M144" s="21">
        <f t="shared" si="39"/>
        <v>7.99</v>
      </c>
    </row>
    <row r="145" customHeight="1" spans="2:13">
      <c r="B145" s="21" t="s">
        <v>272</v>
      </c>
      <c r="C145" s="209" t="s">
        <v>273</v>
      </c>
      <c r="D145" s="191" t="s">
        <v>43</v>
      </c>
      <c r="E145">
        <v>1000</v>
      </c>
      <c r="F145">
        <v>1000</v>
      </c>
      <c r="G145">
        <v>19.21</v>
      </c>
      <c r="H145">
        <v>11.3</v>
      </c>
      <c r="I145"/>
      <c r="J145">
        <v>1.33</v>
      </c>
      <c r="L145" s="21">
        <f t="shared" si="38"/>
        <v>1000</v>
      </c>
      <c r="M145" s="21">
        <f t="shared" si="39"/>
        <v>9.97</v>
      </c>
    </row>
    <row r="146" customHeight="1" spans="2:13">
      <c r="B146" s="21" t="s">
        <v>274</v>
      </c>
      <c r="C146" s="209" t="s">
        <v>275</v>
      </c>
      <c r="D146" s="191" t="s">
        <v>39</v>
      </c>
      <c r="E146">
        <v>6000</v>
      </c>
      <c r="F146">
        <v>6000</v>
      </c>
      <c r="G146">
        <v>205.23</v>
      </c>
      <c r="H146">
        <v>91.23</v>
      </c>
      <c r="I146">
        <v>4784.54</v>
      </c>
      <c r="J146">
        <v>72.97</v>
      </c>
      <c r="L146" s="21">
        <f t="shared" si="38"/>
        <v>1215.46</v>
      </c>
      <c r="M146" s="21">
        <f t="shared" si="39"/>
        <v>18.26</v>
      </c>
    </row>
    <row r="147" customHeight="1" spans="2:13">
      <c r="B147" s="21" t="s">
        <v>274</v>
      </c>
      <c r="C147" s="209" t="s">
        <v>275</v>
      </c>
      <c r="D147" s="191" t="s">
        <v>43</v>
      </c>
      <c r="E147">
        <v>6000</v>
      </c>
      <c r="F147">
        <v>6000</v>
      </c>
      <c r="G147">
        <v>71.01</v>
      </c>
      <c r="H147">
        <v>31.7</v>
      </c>
      <c r="I147">
        <v>4784.54</v>
      </c>
      <c r="J147">
        <v>25.28</v>
      </c>
      <c r="L147" s="21">
        <f t="shared" si="38"/>
        <v>1215.46</v>
      </c>
      <c r="M147" s="21">
        <f t="shared" si="39"/>
        <v>6.42</v>
      </c>
    </row>
    <row r="148" customHeight="1" spans="1:13">
      <c r="A148" s="192" t="s">
        <v>276</v>
      </c>
      <c r="B148" s="208" t="s">
        <v>9</v>
      </c>
      <c r="D148" s="191"/>
      <c r="E148" s="21">
        <f t="shared" ref="E148:J148" si="40">SUM(E149:E178)</f>
        <v>396911.01</v>
      </c>
      <c r="F148" s="21">
        <f t="shared" si="40"/>
        <v>335044.27</v>
      </c>
      <c r="G148" s="21">
        <f t="shared" si="40"/>
        <v>8585.5667</v>
      </c>
      <c r="H148" s="21">
        <f t="shared" si="40"/>
        <v>2669.28</v>
      </c>
      <c r="I148" s="21">
        <f t="shared" si="40"/>
        <v>238.65</v>
      </c>
      <c r="J148" s="21">
        <f t="shared" si="40"/>
        <v>0</v>
      </c>
      <c r="L148" s="21">
        <f t="shared" si="38"/>
        <v>334805.62</v>
      </c>
      <c r="M148" s="21">
        <f t="shared" si="39"/>
        <v>2669.28</v>
      </c>
    </row>
    <row r="149" customHeight="1" spans="2:14">
      <c r="B149" s="21" t="s">
        <v>10</v>
      </c>
      <c r="C149" s="209" t="s">
        <v>277</v>
      </c>
      <c r="D149" s="191" t="s">
        <v>148</v>
      </c>
      <c r="E149">
        <v>500</v>
      </c>
      <c r="F149">
        <v>500</v>
      </c>
      <c r="G149">
        <v>11.83</v>
      </c>
      <c r="H149">
        <v>5.04</v>
      </c>
      <c r="L149" s="21">
        <f t="shared" si="38"/>
        <v>500</v>
      </c>
      <c r="M149" s="21">
        <f t="shared" si="39"/>
        <v>5.04</v>
      </c>
      <c r="N149" s="110"/>
    </row>
    <row r="150" customHeight="1" spans="2:14">
      <c r="B150" s="21" t="s">
        <v>10</v>
      </c>
      <c r="C150" s="209" t="s">
        <v>277</v>
      </c>
      <c r="D150" s="191" t="s">
        <v>149</v>
      </c>
      <c r="E150">
        <v>500</v>
      </c>
      <c r="F150">
        <v>500</v>
      </c>
      <c r="G150">
        <v>10.86</v>
      </c>
      <c r="H150">
        <v>4.71</v>
      </c>
      <c r="L150" s="21">
        <f t="shared" si="38"/>
        <v>500</v>
      </c>
      <c r="M150" s="21">
        <f t="shared" si="39"/>
        <v>4.71</v>
      </c>
      <c r="N150" s="110"/>
    </row>
    <row r="151" customHeight="1" spans="2:14">
      <c r="B151" s="21" t="s">
        <v>16</v>
      </c>
      <c r="C151" s="209" t="s">
        <v>278</v>
      </c>
      <c r="D151" s="191" t="s">
        <v>148</v>
      </c>
      <c r="E151">
        <v>13800</v>
      </c>
      <c r="F151">
        <v>13800</v>
      </c>
      <c r="G151">
        <v>150.96</v>
      </c>
      <c r="H151">
        <v>82.71</v>
      </c>
      <c r="L151" s="21">
        <f t="shared" si="38"/>
        <v>13800</v>
      </c>
      <c r="M151" s="21">
        <f t="shared" si="39"/>
        <v>82.71</v>
      </c>
      <c r="N151" s="110"/>
    </row>
    <row r="152" customHeight="1" spans="2:14">
      <c r="B152" s="21" t="s">
        <v>16</v>
      </c>
      <c r="C152" s="209" t="s">
        <v>278</v>
      </c>
      <c r="D152" s="191" t="s">
        <v>149</v>
      </c>
      <c r="E152">
        <v>23600</v>
      </c>
      <c r="F152">
        <v>23600</v>
      </c>
      <c r="G152">
        <v>355.28</v>
      </c>
      <c r="H152">
        <v>67.11</v>
      </c>
      <c r="L152" s="21">
        <f t="shared" si="38"/>
        <v>23600</v>
      </c>
      <c r="M152" s="21">
        <f t="shared" si="39"/>
        <v>67.11</v>
      </c>
      <c r="N152" s="110"/>
    </row>
    <row r="153" customHeight="1" spans="2:14">
      <c r="B153" s="21" t="s">
        <v>279</v>
      </c>
      <c r="C153" s="209" t="s">
        <v>280</v>
      </c>
      <c r="D153" s="191" t="s">
        <v>148</v>
      </c>
      <c r="E153">
        <v>5500</v>
      </c>
      <c r="F153">
        <v>5500</v>
      </c>
      <c r="G153">
        <v>253</v>
      </c>
      <c r="H153">
        <v>109</v>
      </c>
      <c r="L153" s="21">
        <f t="shared" si="38"/>
        <v>5500</v>
      </c>
      <c r="M153" s="21">
        <f t="shared" si="39"/>
        <v>109</v>
      </c>
      <c r="N153" s="110"/>
    </row>
    <row r="154" customHeight="1" spans="2:14">
      <c r="B154" s="21" t="s">
        <v>279</v>
      </c>
      <c r="C154" s="209" t="s">
        <v>280</v>
      </c>
      <c r="D154" s="191" t="s">
        <v>149</v>
      </c>
      <c r="E154">
        <v>5500</v>
      </c>
      <c r="F154">
        <v>5200</v>
      </c>
      <c r="G154">
        <v>121.59</v>
      </c>
      <c r="H154">
        <v>32.89</v>
      </c>
      <c r="L154" s="21">
        <f t="shared" si="38"/>
        <v>5200</v>
      </c>
      <c r="M154" s="21">
        <f t="shared" si="39"/>
        <v>32.89</v>
      </c>
      <c r="N154" s="110"/>
    </row>
    <row r="155" customHeight="1" spans="2:14">
      <c r="B155" s="21" t="s">
        <v>281</v>
      </c>
      <c r="C155" s="21" t="s">
        <v>282</v>
      </c>
      <c r="D155" s="191" t="s">
        <v>148</v>
      </c>
      <c r="E155">
        <v>27798.31</v>
      </c>
      <c r="F155">
        <v>27798.31</v>
      </c>
      <c r="G155">
        <v>748.9</v>
      </c>
      <c r="H155">
        <v>200</v>
      </c>
      <c r="I155"/>
      <c r="J155"/>
      <c r="L155" s="21">
        <f t="shared" si="38"/>
        <v>27798.31</v>
      </c>
      <c r="M155" s="21">
        <f t="shared" si="39"/>
        <v>200</v>
      </c>
      <c r="N155" s="110"/>
    </row>
    <row r="156" customHeight="1" spans="2:14">
      <c r="B156" s="21" t="s">
        <v>281</v>
      </c>
      <c r="C156" s="21" t="s">
        <v>282</v>
      </c>
      <c r="D156" s="191" t="s">
        <v>149</v>
      </c>
      <c r="E156">
        <v>27798.31</v>
      </c>
      <c r="F156">
        <v>14397.71</v>
      </c>
      <c r="G156">
        <v>274.06</v>
      </c>
      <c r="H156">
        <v>100</v>
      </c>
      <c r="I156"/>
      <c r="J156"/>
      <c r="L156" s="21">
        <f t="shared" si="38"/>
        <v>14397.71</v>
      </c>
      <c r="M156" s="21">
        <f t="shared" si="39"/>
        <v>100</v>
      </c>
      <c r="N156" s="110"/>
    </row>
    <row r="157" customHeight="1" spans="2:14">
      <c r="B157" s="21" t="s">
        <v>283</v>
      </c>
      <c r="C157" s="21" t="s">
        <v>284</v>
      </c>
      <c r="D157" s="191" t="s">
        <v>148</v>
      </c>
      <c r="E157">
        <v>6622</v>
      </c>
      <c r="F157">
        <v>6622</v>
      </c>
      <c r="G157">
        <v>245.27</v>
      </c>
      <c r="H157">
        <v>132.44</v>
      </c>
      <c r="L157" s="21">
        <f t="shared" si="38"/>
        <v>6622</v>
      </c>
      <c r="M157" s="21">
        <f t="shared" si="39"/>
        <v>132.44</v>
      </c>
      <c r="N157" s="110"/>
    </row>
    <row r="158" customHeight="1" spans="2:15">
      <c r="B158" s="21" t="s">
        <v>283</v>
      </c>
      <c r="C158" s="21" t="s">
        <v>284</v>
      </c>
      <c r="D158" s="191" t="s">
        <v>149</v>
      </c>
      <c r="E158">
        <v>6622</v>
      </c>
      <c r="F158">
        <v>6388</v>
      </c>
      <c r="G158">
        <v>105.7</v>
      </c>
      <c r="H158">
        <v>60.12</v>
      </c>
      <c r="I158">
        <v>238.65</v>
      </c>
      <c r="L158" s="21">
        <f t="shared" si="38"/>
        <v>6149.35</v>
      </c>
      <c r="M158" s="21">
        <f t="shared" si="39"/>
        <v>60.12</v>
      </c>
      <c r="N158" s="110"/>
      <c r="O158" s="110">
        <f t="shared" ref="O158" si="41">ROUND(I158,2)</f>
        <v>238.65</v>
      </c>
    </row>
    <row r="159" customHeight="1" spans="2:14">
      <c r="B159" s="21" t="s">
        <v>285</v>
      </c>
      <c r="C159" s="209" t="s">
        <v>286</v>
      </c>
      <c r="D159" s="191" t="s">
        <v>148</v>
      </c>
      <c r="E159">
        <v>6622</v>
      </c>
      <c r="F159">
        <v>6622</v>
      </c>
      <c r="G159">
        <v>111.6067</v>
      </c>
      <c r="H159">
        <v>66.22</v>
      </c>
      <c r="L159" s="21">
        <f t="shared" si="38"/>
        <v>6622</v>
      </c>
      <c r="M159" s="21">
        <f t="shared" si="39"/>
        <v>66.22</v>
      </c>
      <c r="N159" s="110"/>
    </row>
    <row r="160" customHeight="1" spans="2:14">
      <c r="B160" s="21" t="s">
        <v>285</v>
      </c>
      <c r="C160" s="209" t="s">
        <v>286</v>
      </c>
      <c r="D160" s="191" t="s">
        <v>149</v>
      </c>
      <c r="E160">
        <v>26622</v>
      </c>
      <c r="F160">
        <v>9769.8</v>
      </c>
      <c r="G160">
        <v>256.12</v>
      </c>
      <c r="H160" s="21">
        <v>92</v>
      </c>
      <c r="L160" s="21">
        <f t="shared" si="38"/>
        <v>9769.8</v>
      </c>
      <c r="M160" s="21">
        <f t="shared" si="39"/>
        <v>92</v>
      </c>
      <c r="N160" s="110"/>
    </row>
    <row r="161" customHeight="1" spans="2:14">
      <c r="B161" s="21" t="s">
        <v>287</v>
      </c>
      <c r="C161" s="209" t="s">
        <v>288</v>
      </c>
      <c r="D161" s="191" t="s">
        <v>148</v>
      </c>
      <c r="E161">
        <v>6622</v>
      </c>
      <c r="F161">
        <v>6622</v>
      </c>
      <c r="G161">
        <v>240.95</v>
      </c>
      <c r="H161" s="21">
        <v>132.44</v>
      </c>
      <c r="L161" s="21">
        <f t="shared" si="38"/>
        <v>6622</v>
      </c>
      <c r="M161" s="21">
        <f t="shared" si="39"/>
        <v>132.44</v>
      </c>
      <c r="N161" s="110"/>
    </row>
    <row r="162" customHeight="1" spans="2:14">
      <c r="B162" s="21" t="s">
        <v>287</v>
      </c>
      <c r="C162" s="209" t="s">
        <v>288</v>
      </c>
      <c r="D162" s="191" t="s">
        <v>149</v>
      </c>
      <c r="E162">
        <v>6622</v>
      </c>
      <c r="F162">
        <v>6388</v>
      </c>
      <c r="G162">
        <v>107.1</v>
      </c>
      <c r="H162">
        <v>60.12</v>
      </c>
      <c r="L162" s="21">
        <f t="shared" si="38"/>
        <v>6388</v>
      </c>
      <c r="M162" s="21">
        <f t="shared" si="39"/>
        <v>60.12</v>
      </c>
      <c r="N162" s="110"/>
    </row>
    <row r="163" customHeight="1" spans="2:14">
      <c r="B163" s="21" t="s">
        <v>289</v>
      </c>
      <c r="C163" s="209" t="s">
        <v>290</v>
      </c>
      <c r="D163" s="191" t="s">
        <v>148</v>
      </c>
      <c r="E163">
        <v>11908.41</v>
      </c>
      <c r="F163">
        <v>11908.41</v>
      </c>
      <c r="G163">
        <v>290.09</v>
      </c>
      <c r="H163">
        <v>178.82</v>
      </c>
      <c r="I163"/>
      <c r="L163" s="21">
        <f t="shared" si="38"/>
        <v>11908.41</v>
      </c>
      <c r="M163" s="21">
        <f t="shared" si="39"/>
        <v>178.82</v>
      </c>
      <c r="N163" s="110"/>
    </row>
    <row r="164" customHeight="1" spans="2:14">
      <c r="B164" s="21" t="s">
        <v>291</v>
      </c>
      <c r="C164" s="209" t="s">
        <v>292</v>
      </c>
      <c r="D164" s="191" t="s">
        <v>148</v>
      </c>
      <c r="E164">
        <v>8605.79</v>
      </c>
      <c r="F164">
        <v>8605.79</v>
      </c>
      <c r="G164">
        <v>351.08</v>
      </c>
      <c r="H164">
        <v>166.37</v>
      </c>
      <c r="L164" s="21">
        <f t="shared" si="38"/>
        <v>8605.79</v>
      </c>
      <c r="M164" s="21">
        <f t="shared" si="39"/>
        <v>166.37</v>
      </c>
      <c r="N164" s="110"/>
    </row>
    <row r="165" customHeight="1" spans="2:14">
      <c r="B165" s="21" t="s">
        <v>291</v>
      </c>
      <c r="C165" s="209" t="s">
        <v>292</v>
      </c>
      <c r="D165" s="191" t="s">
        <v>149</v>
      </c>
      <c r="E165">
        <v>8605.79</v>
      </c>
      <c r="F165">
        <v>8605.79</v>
      </c>
      <c r="G165">
        <v>166.6</v>
      </c>
      <c r="H165">
        <v>81.11</v>
      </c>
      <c r="L165" s="21">
        <f t="shared" si="38"/>
        <v>8605.79</v>
      </c>
      <c r="M165" s="21">
        <f t="shared" si="39"/>
        <v>81.11</v>
      </c>
      <c r="N165" s="110"/>
    </row>
    <row r="166" customHeight="1" spans="2:14">
      <c r="B166" s="21" t="s">
        <v>293</v>
      </c>
      <c r="C166" s="209" t="s">
        <v>286</v>
      </c>
      <c r="D166" s="191" t="s">
        <v>149</v>
      </c>
      <c r="E166">
        <v>11800</v>
      </c>
      <c r="F166">
        <v>9317.94</v>
      </c>
      <c r="G166">
        <v>189.06</v>
      </c>
      <c r="H166">
        <v>87.82</v>
      </c>
      <c r="I166"/>
      <c r="L166" s="21">
        <f t="shared" si="38"/>
        <v>9317.94</v>
      </c>
      <c r="M166" s="21">
        <f t="shared" si="39"/>
        <v>87.82</v>
      </c>
      <c r="N166" s="110"/>
    </row>
    <row r="167" customHeight="1" spans="2:14">
      <c r="B167" s="21" t="s">
        <v>294</v>
      </c>
      <c r="C167" s="209" t="s">
        <v>295</v>
      </c>
      <c r="D167" s="191" t="s">
        <v>148</v>
      </c>
      <c r="E167">
        <v>10474.1</v>
      </c>
      <c r="F167">
        <v>10474.1</v>
      </c>
      <c r="G167">
        <v>237.45</v>
      </c>
      <c r="H167">
        <v>116.93</v>
      </c>
      <c r="I167"/>
      <c r="L167" s="21">
        <f t="shared" si="38"/>
        <v>10474.1</v>
      </c>
      <c r="M167" s="21">
        <f t="shared" si="39"/>
        <v>116.93</v>
      </c>
      <c r="N167" s="110"/>
    </row>
    <row r="168" customHeight="1" spans="2:14">
      <c r="B168" s="21" t="s">
        <v>294</v>
      </c>
      <c r="C168" s="209" t="s">
        <v>295</v>
      </c>
      <c r="D168" s="191" t="s">
        <v>149</v>
      </c>
      <c r="E168">
        <v>11541.9</v>
      </c>
      <c r="F168">
        <v>11541.9</v>
      </c>
      <c r="G168">
        <v>217.7</v>
      </c>
      <c r="H168">
        <v>100</v>
      </c>
      <c r="I168"/>
      <c r="L168" s="21">
        <f t="shared" si="38"/>
        <v>11541.9</v>
      </c>
      <c r="M168" s="21">
        <f t="shared" si="39"/>
        <v>100</v>
      </c>
      <c r="N168" s="110"/>
    </row>
    <row r="169" customHeight="1" spans="2:14">
      <c r="B169" s="21" t="s">
        <v>296</v>
      </c>
      <c r="C169" s="209" t="s">
        <v>297</v>
      </c>
      <c r="D169" s="191" t="s">
        <v>148</v>
      </c>
      <c r="E169">
        <v>50060.32</v>
      </c>
      <c r="F169">
        <v>50060.32</v>
      </c>
      <c r="G169">
        <v>2167.42</v>
      </c>
      <c r="H169">
        <v>200</v>
      </c>
      <c r="I169"/>
      <c r="L169" s="21">
        <f t="shared" si="38"/>
        <v>50060.32</v>
      </c>
      <c r="M169" s="21">
        <f t="shared" si="39"/>
        <v>200</v>
      </c>
      <c r="N169" s="110"/>
    </row>
    <row r="170" customHeight="1" spans="2:14">
      <c r="B170" s="21" t="s">
        <v>296</v>
      </c>
      <c r="C170" s="209" t="s">
        <v>297</v>
      </c>
      <c r="D170" s="191" t="s">
        <v>149</v>
      </c>
      <c r="E170">
        <v>33373.89</v>
      </c>
      <c r="F170">
        <v>33373.89</v>
      </c>
      <c r="G170">
        <v>724.32</v>
      </c>
      <c r="H170">
        <v>100</v>
      </c>
      <c r="I170"/>
      <c r="L170" s="21">
        <f t="shared" si="38"/>
        <v>33373.89</v>
      </c>
      <c r="M170" s="21">
        <f t="shared" si="39"/>
        <v>100</v>
      </c>
      <c r="N170" s="110"/>
    </row>
    <row r="171" customHeight="1" spans="2:14">
      <c r="B171" s="21" t="s">
        <v>298</v>
      </c>
      <c r="C171" s="209" t="s">
        <v>299</v>
      </c>
      <c r="D171" s="191" t="s">
        <v>148</v>
      </c>
      <c r="E171">
        <v>200</v>
      </c>
      <c r="F171">
        <v>200</v>
      </c>
      <c r="G171">
        <v>3.03</v>
      </c>
      <c r="H171">
        <v>1.03</v>
      </c>
      <c r="I171"/>
      <c r="L171" s="21">
        <f t="shared" si="38"/>
        <v>200</v>
      </c>
      <c r="M171" s="21">
        <f t="shared" si="39"/>
        <v>1.03</v>
      </c>
      <c r="N171" s="110"/>
    </row>
    <row r="172" customHeight="1" spans="2:14">
      <c r="B172" s="21" t="s">
        <v>298</v>
      </c>
      <c r="C172" s="209" t="s">
        <v>299</v>
      </c>
      <c r="D172" s="191" t="s">
        <v>149</v>
      </c>
      <c r="E172">
        <v>200</v>
      </c>
      <c r="F172">
        <v>190</v>
      </c>
      <c r="G172">
        <v>6.11</v>
      </c>
      <c r="H172">
        <v>1.74</v>
      </c>
      <c r="I172"/>
      <c r="L172" s="21">
        <f t="shared" si="38"/>
        <v>190</v>
      </c>
      <c r="M172" s="21">
        <f t="shared" si="39"/>
        <v>1.74</v>
      </c>
      <c r="N172" s="110"/>
    </row>
    <row r="173" customHeight="1" spans="2:14">
      <c r="B173" s="21" t="s">
        <v>300</v>
      </c>
      <c r="C173" s="209" t="s">
        <v>301</v>
      </c>
      <c r="D173" s="191" t="s">
        <v>148</v>
      </c>
      <c r="E173">
        <v>14622</v>
      </c>
      <c r="F173">
        <v>14622</v>
      </c>
      <c r="G173">
        <v>246.07</v>
      </c>
      <c r="H173">
        <v>100</v>
      </c>
      <c r="I173"/>
      <c r="L173" s="21">
        <f t="shared" si="38"/>
        <v>14622</v>
      </c>
      <c r="M173" s="21">
        <f t="shared" si="39"/>
        <v>100</v>
      </c>
      <c r="N173" s="110"/>
    </row>
    <row r="174" customHeight="1" spans="2:14">
      <c r="B174" s="21" t="s">
        <v>300</v>
      </c>
      <c r="C174" s="209" t="s">
        <v>301</v>
      </c>
      <c r="D174" s="191" t="s">
        <v>149</v>
      </c>
      <c r="E174">
        <v>14622</v>
      </c>
      <c r="F174">
        <v>11729</v>
      </c>
      <c r="G174">
        <v>229.6</v>
      </c>
      <c r="H174">
        <v>100</v>
      </c>
      <c r="I174"/>
      <c r="L174" s="21">
        <f t="shared" si="38"/>
        <v>11729</v>
      </c>
      <c r="M174" s="21">
        <f t="shared" si="39"/>
        <v>100</v>
      </c>
      <c r="N174" s="110"/>
    </row>
    <row r="175" customHeight="1" spans="2:14">
      <c r="B175" s="21" t="s">
        <v>302</v>
      </c>
      <c r="C175" s="21" t="s">
        <v>303</v>
      </c>
      <c r="D175" s="191" t="s">
        <v>148</v>
      </c>
      <c r="E175">
        <v>3689.58</v>
      </c>
      <c r="F175">
        <v>2792.22</v>
      </c>
      <c r="G175">
        <v>36.77</v>
      </c>
      <c r="H175">
        <v>14.3</v>
      </c>
      <c r="L175" s="21">
        <f t="shared" si="38"/>
        <v>2792.22</v>
      </c>
      <c r="M175" s="21">
        <f t="shared" si="39"/>
        <v>14.3</v>
      </c>
      <c r="N175" s="110"/>
    </row>
    <row r="176" customHeight="1" spans="2:14">
      <c r="B176" s="21" t="s">
        <v>302</v>
      </c>
      <c r="C176" s="21" t="s">
        <v>303</v>
      </c>
      <c r="D176" s="191" t="s">
        <v>149</v>
      </c>
      <c r="E176">
        <v>3689.58</v>
      </c>
      <c r="F176">
        <v>2792.22</v>
      </c>
      <c r="G176">
        <v>12.32</v>
      </c>
      <c r="H176">
        <v>3.9</v>
      </c>
      <c r="L176" s="21">
        <f t="shared" si="38"/>
        <v>2792.22</v>
      </c>
      <c r="M176" s="21">
        <f t="shared" si="39"/>
        <v>3.9</v>
      </c>
      <c r="N176" s="110"/>
    </row>
    <row r="177" customHeight="1" spans="2:14">
      <c r="B177" s="21" t="s">
        <v>304</v>
      </c>
      <c r="C177" s="214" t="s">
        <v>305</v>
      </c>
      <c r="D177" s="191" t="s">
        <v>148</v>
      </c>
      <c r="E177">
        <v>22759.93</v>
      </c>
      <c r="F177">
        <v>9730.98</v>
      </c>
      <c r="G177">
        <v>423.33</v>
      </c>
      <c r="H177">
        <v>176.36</v>
      </c>
      <c r="L177" s="21">
        <f t="shared" si="38"/>
        <v>9730.98</v>
      </c>
      <c r="M177" s="21">
        <f t="shared" si="39"/>
        <v>176.36</v>
      </c>
      <c r="N177" s="110"/>
    </row>
    <row r="178" customHeight="1" spans="2:14">
      <c r="B178" s="21" t="s">
        <v>304</v>
      </c>
      <c r="C178" s="214" t="s">
        <v>305</v>
      </c>
      <c r="D178" s="191" t="s">
        <v>149</v>
      </c>
      <c r="E178">
        <v>26029.1</v>
      </c>
      <c r="F178">
        <v>15391.89</v>
      </c>
      <c r="G178">
        <v>291.39</v>
      </c>
      <c r="H178">
        <v>96.1</v>
      </c>
      <c r="L178" s="21">
        <f t="shared" si="38"/>
        <v>15391.89</v>
      </c>
      <c r="M178" s="21">
        <f t="shared" si="39"/>
        <v>96.1</v>
      </c>
      <c r="N178" s="110"/>
    </row>
    <row r="179" customHeight="1" spans="1:13">
      <c r="A179" s="192" t="s">
        <v>306</v>
      </c>
      <c r="B179" s="193" t="s">
        <v>307</v>
      </c>
      <c r="D179" s="191"/>
      <c r="E179" s="21">
        <f>SUM(E180:E187)</f>
        <v>85587.714469</v>
      </c>
      <c r="F179" s="21">
        <f t="shared" ref="F179:J179" si="42">SUM(F180:F187)</f>
        <v>84557.714469</v>
      </c>
      <c r="G179" s="21">
        <f t="shared" si="42"/>
        <v>1635.361566</v>
      </c>
      <c r="H179" s="21">
        <f t="shared" si="42"/>
        <v>412.14</v>
      </c>
      <c r="I179" s="21">
        <f t="shared" si="42"/>
        <v>0</v>
      </c>
      <c r="J179" s="21">
        <f t="shared" si="42"/>
        <v>0</v>
      </c>
      <c r="L179" s="21">
        <f t="shared" ref="L179:L201" si="43">F179-I179</f>
        <v>84557.714469</v>
      </c>
      <c r="M179" s="21">
        <f t="shared" ref="M179:M201" si="44">H179-J179</f>
        <v>412.14</v>
      </c>
    </row>
    <row r="180" customHeight="1" spans="2:13">
      <c r="B180" s="190" t="s">
        <v>308</v>
      </c>
      <c r="C180" s="209" t="s">
        <v>309</v>
      </c>
      <c r="D180" s="191" t="s">
        <v>148</v>
      </c>
      <c r="E180">
        <v>50655</v>
      </c>
      <c r="F180">
        <v>50655</v>
      </c>
      <c r="G180">
        <v>854</v>
      </c>
      <c r="H180">
        <v>128.53</v>
      </c>
      <c r="L180" s="21">
        <f t="shared" si="43"/>
        <v>50655</v>
      </c>
      <c r="M180" s="21">
        <f t="shared" si="44"/>
        <v>128.53</v>
      </c>
    </row>
    <row r="181" customHeight="1" spans="2:13">
      <c r="B181" s="190" t="s">
        <v>310</v>
      </c>
      <c r="C181" s="209" t="s">
        <v>311</v>
      </c>
      <c r="D181" s="191" t="s">
        <v>148</v>
      </c>
      <c r="E181">
        <v>2447.05872</v>
      </c>
      <c r="F181">
        <v>2447.05872</v>
      </c>
      <c r="G181">
        <v>87.193082</v>
      </c>
      <c r="H181" s="20">
        <v>34.64</v>
      </c>
      <c r="L181" s="21">
        <f t="shared" si="43"/>
        <v>2447.05872</v>
      </c>
      <c r="M181" s="21">
        <f t="shared" si="44"/>
        <v>34.64</v>
      </c>
    </row>
    <row r="182" customHeight="1" spans="2:13">
      <c r="B182" s="190" t="s">
        <v>310</v>
      </c>
      <c r="C182" s="209" t="s">
        <v>311</v>
      </c>
      <c r="D182" s="191" t="s">
        <v>149</v>
      </c>
      <c r="E182">
        <v>2447.05872</v>
      </c>
      <c r="F182">
        <v>1417.05872</v>
      </c>
      <c r="G182">
        <v>25.63101</v>
      </c>
      <c r="H182">
        <v>10.19</v>
      </c>
      <c r="L182" s="21">
        <f t="shared" si="43"/>
        <v>1417.05872</v>
      </c>
      <c r="M182" s="21">
        <f t="shared" si="44"/>
        <v>10.19</v>
      </c>
    </row>
    <row r="183" customHeight="1" spans="2:13">
      <c r="B183" s="190" t="s">
        <v>312</v>
      </c>
      <c r="C183" s="209" t="s">
        <v>313</v>
      </c>
      <c r="D183" s="191" t="s">
        <v>148</v>
      </c>
      <c r="E183">
        <v>1200</v>
      </c>
      <c r="F183">
        <v>1200</v>
      </c>
      <c r="G183">
        <v>62.9167</v>
      </c>
      <c r="H183">
        <v>22</v>
      </c>
      <c r="L183" s="21">
        <f t="shared" si="43"/>
        <v>1200</v>
      </c>
      <c r="M183" s="21">
        <f t="shared" si="44"/>
        <v>22</v>
      </c>
    </row>
    <row r="184" customHeight="1" spans="2:13">
      <c r="B184" s="190" t="s">
        <v>312</v>
      </c>
      <c r="C184" s="209" t="s">
        <v>313</v>
      </c>
      <c r="D184" s="191" t="s">
        <v>149</v>
      </c>
      <c r="E184">
        <v>1200</v>
      </c>
      <c r="F184">
        <v>1200</v>
      </c>
      <c r="G184">
        <v>31.7341</v>
      </c>
      <c r="H184">
        <v>11</v>
      </c>
      <c r="L184" s="21">
        <f t="shared" si="43"/>
        <v>1200</v>
      </c>
      <c r="M184" s="21">
        <f t="shared" si="44"/>
        <v>11</v>
      </c>
    </row>
    <row r="185" customHeight="1" spans="2:13">
      <c r="B185" s="190" t="s">
        <v>314</v>
      </c>
      <c r="C185" s="209" t="s">
        <v>315</v>
      </c>
      <c r="D185" s="191" t="s">
        <v>148</v>
      </c>
      <c r="E185">
        <v>495</v>
      </c>
      <c r="F185">
        <v>495</v>
      </c>
      <c r="G185">
        <v>24.96</v>
      </c>
      <c r="H185">
        <v>5.78</v>
      </c>
      <c r="L185" s="21">
        <f t="shared" si="43"/>
        <v>495</v>
      </c>
      <c r="M185" s="21">
        <f t="shared" si="44"/>
        <v>5.78</v>
      </c>
    </row>
    <row r="186" customHeight="1" spans="2:13">
      <c r="B186" s="190" t="s">
        <v>316</v>
      </c>
      <c r="C186" s="209" t="s">
        <v>317</v>
      </c>
      <c r="D186" s="191" t="s">
        <v>149</v>
      </c>
      <c r="E186">
        <v>15238.177029</v>
      </c>
      <c r="F186">
        <v>15238.177029</v>
      </c>
      <c r="G186">
        <v>300.78847</v>
      </c>
      <c r="H186">
        <v>100</v>
      </c>
      <c r="L186" s="21">
        <f t="shared" si="43"/>
        <v>15238.177029</v>
      </c>
      <c r="M186" s="21">
        <f t="shared" si="44"/>
        <v>100</v>
      </c>
    </row>
    <row r="187" customHeight="1" spans="2:13">
      <c r="B187" s="190" t="s">
        <v>318</v>
      </c>
      <c r="C187" s="209" t="s">
        <v>319</v>
      </c>
      <c r="D187" s="191" t="s">
        <v>149</v>
      </c>
      <c r="E187">
        <v>11905.42</v>
      </c>
      <c r="F187">
        <v>11905.42</v>
      </c>
      <c r="G187">
        <v>248.138204</v>
      </c>
      <c r="H187">
        <v>100</v>
      </c>
      <c r="L187" s="21">
        <f t="shared" si="43"/>
        <v>11905.42</v>
      </c>
      <c r="M187" s="21">
        <f t="shared" si="44"/>
        <v>100</v>
      </c>
    </row>
    <row r="188" customHeight="1" spans="1:13">
      <c r="A188" s="192" t="s">
        <v>320</v>
      </c>
      <c r="B188" s="193" t="s">
        <v>321</v>
      </c>
      <c r="D188" s="191"/>
      <c r="E188" s="21">
        <f>SUM(E189:E201)</f>
        <v>45991.18</v>
      </c>
      <c r="F188" s="21">
        <f t="shared" ref="F188:I188" si="45">SUM(F189:F201)</f>
        <v>44550.94</v>
      </c>
      <c r="G188" s="21">
        <f t="shared" si="45"/>
        <v>798.12</v>
      </c>
      <c r="H188" s="21">
        <f t="shared" si="45"/>
        <v>355.1</v>
      </c>
      <c r="I188" s="21">
        <f t="shared" si="45"/>
        <v>14100</v>
      </c>
      <c r="J188" s="21">
        <f t="shared" ref="J188" si="46">SUM(J189:J201)</f>
        <v>108.26</v>
      </c>
      <c r="L188" s="21">
        <f t="shared" si="43"/>
        <v>30450.94</v>
      </c>
      <c r="M188" s="21">
        <f t="shared" si="44"/>
        <v>246.84</v>
      </c>
    </row>
    <row r="189" customHeight="1" spans="2:14">
      <c r="B189" s="190" t="s">
        <v>322</v>
      </c>
      <c r="C189" s="209" t="s">
        <v>323</v>
      </c>
      <c r="D189" s="191" t="s">
        <v>43</v>
      </c>
      <c r="E189">
        <v>7774.92</v>
      </c>
      <c r="F189">
        <v>7774.92</v>
      </c>
      <c r="G189">
        <v>140.3</v>
      </c>
      <c r="H189">
        <v>63.11</v>
      </c>
      <c r="I189">
        <v>0</v>
      </c>
      <c r="J189" s="21">
        <v>0</v>
      </c>
      <c r="L189" s="21">
        <f t="shared" si="43"/>
        <v>7774.92</v>
      </c>
      <c r="M189" s="21">
        <f t="shared" si="44"/>
        <v>63.11</v>
      </c>
      <c r="N189" s="110"/>
    </row>
    <row r="190" customHeight="1" spans="2:14">
      <c r="B190" s="190" t="s">
        <v>322</v>
      </c>
      <c r="C190" s="209" t="s">
        <v>323</v>
      </c>
      <c r="D190" s="191" t="s">
        <v>148</v>
      </c>
      <c r="E190">
        <v>7774.92</v>
      </c>
      <c r="F190">
        <v>7774.92</v>
      </c>
      <c r="G190">
        <v>142.92</v>
      </c>
      <c r="H190">
        <v>63</v>
      </c>
      <c r="I190">
        <v>0</v>
      </c>
      <c r="J190" s="21">
        <v>0</v>
      </c>
      <c r="L190" s="21">
        <f t="shared" si="43"/>
        <v>7774.92</v>
      </c>
      <c r="M190" s="21">
        <f t="shared" si="44"/>
        <v>63</v>
      </c>
      <c r="N190" s="110"/>
    </row>
    <row r="191" customHeight="1" spans="2:14">
      <c r="B191" s="190" t="s">
        <v>324</v>
      </c>
      <c r="C191" s="209" t="s">
        <v>325</v>
      </c>
      <c r="D191" s="191" t="s">
        <v>43</v>
      </c>
      <c r="E191" s="21">
        <v>7000</v>
      </c>
      <c r="F191" s="21">
        <v>7000</v>
      </c>
      <c r="G191" s="21">
        <v>145.67</v>
      </c>
      <c r="H191" s="21">
        <v>63.99</v>
      </c>
      <c r="I191" s="21">
        <v>7000</v>
      </c>
      <c r="J191" s="21">
        <v>63.99</v>
      </c>
      <c r="L191" s="21">
        <f t="shared" si="43"/>
        <v>0</v>
      </c>
      <c r="M191" s="21">
        <f t="shared" si="44"/>
        <v>0</v>
      </c>
      <c r="N191" s="110"/>
    </row>
    <row r="192" customHeight="1" spans="2:14">
      <c r="B192" s="190" t="s">
        <v>324</v>
      </c>
      <c r="C192" s="209" t="s">
        <v>325</v>
      </c>
      <c r="D192" s="191" t="s">
        <v>148</v>
      </c>
      <c r="E192" s="21">
        <v>7000</v>
      </c>
      <c r="F192" s="21">
        <v>7000</v>
      </c>
      <c r="G192" s="21">
        <v>87.99</v>
      </c>
      <c r="H192" s="21">
        <v>42.47</v>
      </c>
      <c r="I192" s="21">
        <v>7000</v>
      </c>
      <c r="J192" s="21">
        <v>42.47</v>
      </c>
      <c r="L192" s="21">
        <f t="shared" si="43"/>
        <v>0</v>
      </c>
      <c r="M192" s="21">
        <f t="shared" si="44"/>
        <v>0</v>
      </c>
      <c r="N192" s="110"/>
    </row>
    <row r="193" customHeight="1" spans="2:14">
      <c r="B193" s="190" t="s">
        <v>326</v>
      </c>
      <c r="C193" s="209" t="s">
        <v>327</v>
      </c>
      <c r="D193" s="191" t="s">
        <v>43</v>
      </c>
      <c r="E193" s="21">
        <v>396.59</v>
      </c>
      <c r="F193" s="21">
        <v>396.59</v>
      </c>
      <c r="G193" s="21">
        <v>6.12</v>
      </c>
      <c r="H193" s="21">
        <v>3.32</v>
      </c>
      <c r="I193" s="21">
        <v>0</v>
      </c>
      <c r="J193" s="21">
        <v>0</v>
      </c>
      <c r="L193" s="21">
        <f t="shared" si="43"/>
        <v>396.59</v>
      </c>
      <c r="M193" s="21">
        <f t="shared" si="44"/>
        <v>3.32</v>
      </c>
      <c r="N193" s="110"/>
    </row>
    <row r="194" customHeight="1" spans="2:14">
      <c r="B194" s="190" t="s">
        <v>326</v>
      </c>
      <c r="C194" s="209" t="s">
        <v>327</v>
      </c>
      <c r="D194" s="191" t="s">
        <v>148</v>
      </c>
      <c r="E194" s="21">
        <v>168.99</v>
      </c>
      <c r="F194" s="21">
        <v>168.99</v>
      </c>
      <c r="G194" s="21">
        <v>2.17</v>
      </c>
      <c r="H194" s="21">
        <v>1.16</v>
      </c>
      <c r="I194" s="21">
        <v>0</v>
      </c>
      <c r="J194" s="21">
        <v>0</v>
      </c>
      <c r="L194" s="21">
        <f t="shared" si="43"/>
        <v>168.99</v>
      </c>
      <c r="M194" s="21">
        <f t="shared" si="44"/>
        <v>1.16</v>
      </c>
      <c r="N194" s="110"/>
    </row>
    <row r="195" customHeight="1" spans="2:14">
      <c r="B195" s="190" t="s">
        <v>328</v>
      </c>
      <c r="C195" s="209" t="s">
        <v>329</v>
      </c>
      <c r="D195" s="191" t="s">
        <v>148</v>
      </c>
      <c r="E195">
        <v>100</v>
      </c>
      <c r="F195">
        <v>100</v>
      </c>
      <c r="G195">
        <v>3.09</v>
      </c>
      <c r="H195">
        <v>1.4</v>
      </c>
      <c r="I195">
        <v>100</v>
      </c>
      <c r="J195">
        <v>1.4</v>
      </c>
      <c r="L195" s="21">
        <f t="shared" si="43"/>
        <v>0</v>
      </c>
      <c r="M195" s="21">
        <f t="shared" si="44"/>
        <v>0</v>
      </c>
      <c r="N195" s="110"/>
    </row>
    <row r="196" customHeight="1" spans="2:14">
      <c r="B196" s="190" t="s">
        <v>330</v>
      </c>
      <c r="C196" s="209" t="s">
        <v>331</v>
      </c>
      <c r="D196" s="191" t="s">
        <v>148</v>
      </c>
      <c r="E196">
        <v>500</v>
      </c>
      <c r="F196">
        <v>500</v>
      </c>
      <c r="G196">
        <v>13.14</v>
      </c>
      <c r="H196">
        <v>1.38</v>
      </c>
      <c r="I196" s="21">
        <v>0</v>
      </c>
      <c r="J196" s="21">
        <v>0</v>
      </c>
      <c r="L196" s="21">
        <f t="shared" si="43"/>
        <v>500</v>
      </c>
      <c r="M196" s="21">
        <f t="shared" si="44"/>
        <v>1.38</v>
      </c>
      <c r="N196" s="110"/>
    </row>
    <row r="197" customHeight="1" spans="2:14">
      <c r="B197" s="190" t="s">
        <v>330</v>
      </c>
      <c r="C197" s="209" t="s">
        <v>331</v>
      </c>
      <c r="D197" s="191" t="s">
        <v>43</v>
      </c>
      <c r="E197">
        <v>500</v>
      </c>
      <c r="F197">
        <v>500</v>
      </c>
      <c r="G197">
        <v>9.6</v>
      </c>
      <c r="H197">
        <v>0.8</v>
      </c>
      <c r="I197">
        <v>0</v>
      </c>
      <c r="J197">
        <v>0.4</v>
      </c>
      <c r="L197" s="21">
        <f t="shared" si="43"/>
        <v>500</v>
      </c>
      <c r="M197" s="21">
        <f t="shared" si="44"/>
        <v>0.4</v>
      </c>
      <c r="N197" s="110"/>
    </row>
    <row r="198" customHeight="1" spans="2:14">
      <c r="B198" s="190" t="s">
        <v>332</v>
      </c>
      <c r="C198" s="209" t="s">
        <v>333</v>
      </c>
      <c r="D198" s="191" t="s">
        <v>148</v>
      </c>
      <c r="E198">
        <v>400</v>
      </c>
      <c r="F198">
        <v>400</v>
      </c>
      <c r="G198">
        <v>14.45</v>
      </c>
      <c r="H198">
        <v>7.4</v>
      </c>
      <c r="I198" s="21">
        <v>0</v>
      </c>
      <c r="J198" s="21">
        <v>0</v>
      </c>
      <c r="L198" s="21">
        <f t="shared" si="43"/>
        <v>400</v>
      </c>
      <c r="M198" s="21">
        <f t="shared" si="44"/>
        <v>7.4</v>
      </c>
      <c r="N198" s="110"/>
    </row>
    <row r="199" customHeight="1" spans="2:14">
      <c r="B199" s="190" t="s">
        <v>334</v>
      </c>
      <c r="C199" s="21" t="s">
        <v>335</v>
      </c>
      <c r="D199" s="191" t="s">
        <v>43</v>
      </c>
      <c r="E199">
        <v>5937.88</v>
      </c>
      <c r="F199">
        <v>5217.76</v>
      </c>
      <c r="G199">
        <v>82.6</v>
      </c>
      <c r="H199">
        <v>43.57</v>
      </c>
      <c r="I199">
        <v>0</v>
      </c>
      <c r="J199" s="21">
        <v>0</v>
      </c>
      <c r="L199" s="21">
        <f t="shared" si="43"/>
        <v>5217.76</v>
      </c>
      <c r="M199" s="21">
        <f t="shared" si="44"/>
        <v>43.57</v>
      </c>
      <c r="N199" s="110"/>
    </row>
    <row r="200" customHeight="1" spans="2:14">
      <c r="B200" s="190" t="s">
        <v>334</v>
      </c>
      <c r="C200" s="21" t="s">
        <v>335</v>
      </c>
      <c r="D200" s="191" t="s">
        <v>148</v>
      </c>
      <c r="E200">
        <v>5937.88</v>
      </c>
      <c r="F200">
        <v>5217.76</v>
      </c>
      <c r="G200">
        <v>93.07</v>
      </c>
      <c r="H200">
        <v>43.5</v>
      </c>
      <c r="I200">
        <v>0</v>
      </c>
      <c r="J200" s="21">
        <v>0</v>
      </c>
      <c r="L200" s="21">
        <f t="shared" si="43"/>
        <v>5217.76</v>
      </c>
      <c r="M200" s="21">
        <f t="shared" si="44"/>
        <v>43.5</v>
      </c>
      <c r="N200" s="110"/>
    </row>
    <row r="201" customHeight="1" spans="2:14">
      <c r="B201" s="190" t="s">
        <v>336</v>
      </c>
      <c r="C201" s="209" t="s">
        <v>337</v>
      </c>
      <c r="D201" s="191" t="s">
        <v>148</v>
      </c>
      <c r="E201">
        <v>2500</v>
      </c>
      <c r="F201">
        <v>2500</v>
      </c>
      <c r="G201">
        <v>57</v>
      </c>
      <c r="H201">
        <v>20</v>
      </c>
      <c r="I201" s="21">
        <v>0</v>
      </c>
      <c r="J201" s="21">
        <v>0</v>
      </c>
      <c r="L201" s="21">
        <f t="shared" si="43"/>
        <v>2500</v>
      </c>
      <c r="M201" s="21">
        <f t="shared" si="44"/>
        <v>20</v>
      </c>
      <c r="N201" s="110"/>
    </row>
    <row r="202" customHeight="1" spans="1:14">
      <c r="A202" s="192" t="s">
        <v>338</v>
      </c>
      <c r="B202" s="193" t="s">
        <v>339</v>
      </c>
      <c r="D202" s="191"/>
      <c r="E202" s="21">
        <f>SUM(E203:E204)</f>
        <v>550</v>
      </c>
      <c r="F202" s="21">
        <f t="shared" ref="F202:J202" si="47">SUM(F203:F204)</f>
        <v>550</v>
      </c>
      <c r="G202" s="21">
        <f t="shared" si="47"/>
        <v>15.7354</v>
      </c>
      <c r="H202" s="21">
        <f t="shared" si="47"/>
        <v>5.27</v>
      </c>
      <c r="I202" s="21">
        <f t="shared" si="47"/>
        <v>0</v>
      </c>
      <c r="J202" s="21">
        <f t="shared" si="47"/>
        <v>0</v>
      </c>
      <c r="L202" s="21">
        <f t="shared" ref="L202:L212" si="48">F202-I202</f>
        <v>550</v>
      </c>
      <c r="M202" s="21">
        <f t="shared" ref="M202:M212" si="49">H202-J202</f>
        <v>5.27</v>
      </c>
      <c r="N202" s="110"/>
    </row>
    <row r="203" customHeight="1" spans="2:13">
      <c r="B203" s="215" t="s">
        <v>340</v>
      </c>
      <c r="C203" s="209" t="s">
        <v>341</v>
      </c>
      <c r="D203" s="191" t="s">
        <v>342</v>
      </c>
      <c r="E203">
        <v>350</v>
      </c>
      <c r="F203">
        <v>350</v>
      </c>
      <c r="G203">
        <v>9.7525</v>
      </c>
      <c r="H203">
        <v>3.5</v>
      </c>
      <c r="I203">
        <v>0</v>
      </c>
      <c r="J203">
        <v>0</v>
      </c>
      <c r="L203" s="21">
        <f t="shared" si="48"/>
        <v>350</v>
      </c>
      <c r="M203" s="21">
        <f t="shared" si="49"/>
        <v>3.5</v>
      </c>
    </row>
    <row r="204" customHeight="1" spans="2:13">
      <c r="B204" s="215" t="s">
        <v>340</v>
      </c>
      <c r="C204" s="209" t="s">
        <v>341</v>
      </c>
      <c r="D204" s="191" t="s">
        <v>343</v>
      </c>
      <c r="E204">
        <v>200</v>
      </c>
      <c r="F204">
        <v>200</v>
      </c>
      <c r="G204">
        <v>5.9829</v>
      </c>
      <c r="H204">
        <v>1.77</v>
      </c>
      <c r="I204">
        <v>0</v>
      </c>
      <c r="J204">
        <v>0</v>
      </c>
      <c r="L204" s="21">
        <f t="shared" si="48"/>
        <v>200</v>
      </c>
      <c r="M204" s="21">
        <f t="shared" si="49"/>
        <v>1.77</v>
      </c>
    </row>
    <row r="205" customHeight="1" spans="1:13">
      <c r="A205" s="192" t="s">
        <v>344</v>
      </c>
      <c r="B205" s="193" t="s">
        <v>345</v>
      </c>
      <c r="D205" s="191"/>
      <c r="E205" s="21">
        <f>SUM(E206:E212)</f>
        <v>7770</v>
      </c>
      <c r="F205" s="21">
        <f t="shared" ref="F205:J205" si="50">SUM(F206:F212)</f>
        <v>7685</v>
      </c>
      <c r="G205" s="21">
        <f t="shared" si="50"/>
        <v>176.16</v>
      </c>
      <c r="H205" s="21">
        <f t="shared" si="50"/>
        <v>85.52</v>
      </c>
      <c r="I205" s="21">
        <f t="shared" si="50"/>
        <v>50</v>
      </c>
      <c r="J205" s="21">
        <f t="shared" si="50"/>
        <v>1.66</v>
      </c>
      <c r="L205" s="21">
        <f t="shared" si="48"/>
        <v>7635</v>
      </c>
      <c r="M205" s="21">
        <f t="shared" si="49"/>
        <v>83.86</v>
      </c>
    </row>
    <row r="206" customHeight="1" spans="2:13">
      <c r="B206" s="190" t="s">
        <v>346</v>
      </c>
      <c r="C206" s="209" t="s">
        <v>347</v>
      </c>
      <c r="D206" s="191" t="s">
        <v>348</v>
      </c>
      <c r="E206" s="21">
        <v>2800</v>
      </c>
      <c r="F206" s="21">
        <v>2790</v>
      </c>
      <c r="G206" s="21">
        <v>90.79</v>
      </c>
      <c r="H206" s="21">
        <v>45.01</v>
      </c>
      <c r="I206" s="21">
        <v>0</v>
      </c>
      <c r="J206" s="21">
        <v>0.48</v>
      </c>
      <c r="L206" s="21">
        <f t="shared" si="48"/>
        <v>2790</v>
      </c>
      <c r="M206" s="21">
        <f t="shared" si="49"/>
        <v>44.53</v>
      </c>
    </row>
    <row r="207" customHeight="1" spans="2:13">
      <c r="B207" s="190" t="s">
        <v>346</v>
      </c>
      <c r="C207" s="209" t="s">
        <v>347</v>
      </c>
      <c r="D207" s="191" t="s">
        <v>349</v>
      </c>
      <c r="E207" s="21">
        <v>2800</v>
      </c>
      <c r="F207" s="21">
        <v>2725</v>
      </c>
      <c r="G207" s="21">
        <v>54.22</v>
      </c>
      <c r="H207" s="21">
        <v>27.04</v>
      </c>
      <c r="I207" s="21">
        <v>0</v>
      </c>
      <c r="J207" s="21">
        <v>0</v>
      </c>
      <c r="L207" s="21">
        <f t="shared" si="48"/>
        <v>2725</v>
      </c>
      <c r="M207" s="21">
        <f t="shared" si="49"/>
        <v>27.04</v>
      </c>
    </row>
    <row r="208" customHeight="1" spans="2:13">
      <c r="B208" s="215" t="s">
        <v>350</v>
      </c>
      <c r="C208" s="209" t="s">
        <v>351</v>
      </c>
      <c r="D208" s="191" t="s">
        <v>349</v>
      </c>
      <c r="E208">
        <v>750</v>
      </c>
      <c r="F208">
        <v>750</v>
      </c>
      <c r="G208">
        <v>9.27</v>
      </c>
      <c r="H208">
        <v>5.01</v>
      </c>
      <c r="I208">
        <v>0</v>
      </c>
      <c r="J208">
        <v>0</v>
      </c>
      <c r="L208" s="21">
        <f t="shared" si="48"/>
        <v>750</v>
      </c>
      <c r="M208" s="21">
        <f t="shared" si="49"/>
        <v>5.01</v>
      </c>
    </row>
    <row r="209" customHeight="1" spans="2:13">
      <c r="B209" s="190" t="s">
        <v>352</v>
      </c>
      <c r="C209" s="209" t="s">
        <v>353</v>
      </c>
      <c r="D209" s="191" t="s">
        <v>348</v>
      </c>
      <c r="E209">
        <v>50</v>
      </c>
      <c r="F209">
        <v>50</v>
      </c>
      <c r="G209">
        <v>1.39</v>
      </c>
      <c r="H209">
        <v>0.59</v>
      </c>
      <c r="I209">
        <v>50</v>
      </c>
      <c r="J209">
        <v>0.59</v>
      </c>
      <c r="L209" s="21">
        <f t="shared" si="48"/>
        <v>0</v>
      </c>
      <c r="M209" s="21">
        <f t="shared" si="49"/>
        <v>0</v>
      </c>
    </row>
    <row r="210" customHeight="1" spans="2:13">
      <c r="B210" s="190" t="s">
        <v>354</v>
      </c>
      <c r="C210" s="209" t="s">
        <v>351</v>
      </c>
      <c r="D210" s="191" t="s">
        <v>349</v>
      </c>
      <c r="E210" s="21">
        <v>280</v>
      </c>
      <c r="F210" s="21">
        <v>280</v>
      </c>
      <c r="G210" s="21">
        <v>4.33</v>
      </c>
      <c r="H210" s="21">
        <v>2.68</v>
      </c>
      <c r="I210" s="21">
        <v>0</v>
      </c>
      <c r="J210" s="21">
        <v>0.59</v>
      </c>
      <c r="L210" s="21">
        <f t="shared" si="48"/>
        <v>280</v>
      </c>
      <c r="M210" s="21">
        <f t="shared" si="49"/>
        <v>2.09</v>
      </c>
    </row>
    <row r="211" customHeight="1" spans="2:13">
      <c r="B211" s="190" t="s">
        <v>355</v>
      </c>
      <c r="C211" s="209" t="s">
        <v>356</v>
      </c>
      <c r="D211" s="191" t="s">
        <v>348</v>
      </c>
      <c r="E211">
        <v>710</v>
      </c>
      <c r="F211">
        <v>710</v>
      </c>
      <c r="G211">
        <v>9.53</v>
      </c>
      <c r="H211">
        <v>1.54</v>
      </c>
      <c r="I211">
        <v>0</v>
      </c>
      <c r="J211">
        <v>0</v>
      </c>
      <c r="L211" s="21">
        <f t="shared" si="48"/>
        <v>710</v>
      </c>
      <c r="M211" s="21">
        <f t="shared" si="49"/>
        <v>1.54</v>
      </c>
    </row>
    <row r="212" customHeight="1" spans="2:13">
      <c r="B212" s="190" t="s">
        <v>355</v>
      </c>
      <c r="C212" s="209" t="s">
        <v>356</v>
      </c>
      <c r="D212" s="191" t="s">
        <v>349</v>
      </c>
      <c r="E212">
        <v>380</v>
      </c>
      <c r="F212">
        <v>380</v>
      </c>
      <c r="G212">
        <v>6.63</v>
      </c>
      <c r="H212">
        <v>3.65</v>
      </c>
      <c r="I212">
        <v>0</v>
      </c>
      <c r="J212">
        <v>0</v>
      </c>
      <c r="L212" s="21">
        <f t="shared" si="48"/>
        <v>380</v>
      </c>
      <c r="M212" s="21">
        <f t="shared" si="49"/>
        <v>3.65</v>
      </c>
    </row>
  </sheetData>
  <mergeCells count="12">
    <mergeCell ref="A2:N2"/>
    <mergeCell ref="A3:B3"/>
    <mergeCell ref="I4:K4"/>
    <mergeCell ref="L4:M4"/>
    <mergeCell ref="A4:A5"/>
    <mergeCell ref="B4:B5"/>
    <mergeCell ref="C4:C5"/>
    <mergeCell ref="D4:D5"/>
    <mergeCell ref="E4:E5"/>
    <mergeCell ref="F4:F5"/>
    <mergeCell ref="G4:G5"/>
    <mergeCell ref="H4:H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2"/>
  <sheetViews>
    <sheetView zoomScale="90" zoomScaleNormal="90" workbookViewId="0">
      <pane xSplit="2" ySplit="5" topLeftCell="I6" activePane="bottomRight" state="frozen"/>
      <selection/>
      <selection pane="topRight"/>
      <selection pane="bottomLeft"/>
      <selection pane="bottomRight" activeCell="B85" sqref="B85"/>
    </sheetView>
  </sheetViews>
  <sheetFormatPr defaultColWidth="9" defaultRowHeight="30" customHeight="1"/>
  <cols>
    <col min="1" max="1" width="6.90833333333333" style="109" customWidth="1"/>
    <col min="2" max="2" width="31" style="21" customWidth="1"/>
    <col min="3" max="3" width="32.6333333333333" style="110" customWidth="1"/>
    <col min="4" max="4" width="31.45" style="110" customWidth="1"/>
    <col min="5" max="5" width="31.45" style="111" customWidth="1"/>
    <col min="6" max="6" width="21.0916666666667" style="112" customWidth="1"/>
    <col min="7" max="7" width="21.0916666666667" style="113" customWidth="1"/>
    <col min="8" max="8" width="21.0916666666667" style="112" customWidth="1"/>
    <col min="9" max="9" width="21.0916666666667" style="114" customWidth="1"/>
    <col min="10" max="10" width="17.725" style="112" customWidth="1"/>
    <col min="11" max="11" width="16.45" style="112" customWidth="1"/>
    <col min="12" max="12" width="44.9083333333333" style="110" customWidth="1"/>
    <col min="13" max="13" width="18" style="115" customWidth="1"/>
    <col min="14" max="14" width="17.2666666666667" style="116" customWidth="1"/>
    <col min="15" max="15" width="11.6333333333333" style="21" customWidth="1"/>
    <col min="16" max="16384" width="9" style="21"/>
  </cols>
  <sheetData>
    <row r="1" customHeight="1" spans="1:9">
      <c r="A1" s="117" t="s">
        <v>19</v>
      </c>
      <c r="F1" s="133"/>
      <c r="G1" s="134"/>
      <c r="H1" s="133"/>
      <c r="I1" s="155"/>
    </row>
    <row r="2" customHeight="1" spans="1:15">
      <c r="A2" s="118" t="s">
        <v>357</v>
      </c>
      <c r="B2" s="118"/>
      <c r="C2" s="118"/>
      <c r="D2" s="118"/>
      <c r="E2" s="118"/>
      <c r="F2" s="118"/>
      <c r="G2" s="135"/>
      <c r="H2" s="118"/>
      <c r="I2" s="156"/>
      <c r="J2" s="118"/>
      <c r="K2" s="118"/>
      <c r="L2" s="118"/>
      <c r="M2" s="118"/>
      <c r="N2" s="166"/>
      <c r="O2" s="118"/>
    </row>
    <row r="3" customHeight="1" spans="1:9">
      <c r="A3" s="119"/>
      <c r="B3" s="119"/>
      <c r="C3" s="120"/>
      <c r="D3" s="120"/>
      <c r="E3" s="136"/>
      <c r="F3" s="137"/>
      <c r="G3" s="138"/>
      <c r="H3" s="137"/>
      <c r="I3" s="157"/>
    </row>
    <row r="4" customHeight="1" spans="1:15">
      <c r="A4" s="121" t="s">
        <v>1</v>
      </c>
      <c r="B4" s="121" t="s">
        <v>3</v>
      </c>
      <c r="C4" s="121" t="s">
        <v>21</v>
      </c>
      <c r="D4" s="121" t="s">
        <v>22</v>
      </c>
      <c r="E4" s="139" t="s">
        <v>358</v>
      </c>
      <c r="F4" s="140" t="s">
        <v>23</v>
      </c>
      <c r="G4" s="141" t="s">
        <v>24</v>
      </c>
      <c r="H4" s="140" t="s">
        <v>25</v>
      </c>
      <c r="I4" s="158" t="s">
        <v>359</v>
      </c>
      <c r="J4" s="125" t="s">
        <v>360</v>
      </c>
      <c r="K4" s="125"/>
      <c r="L4" s="125"/>
      <c r="M4" s="167" t="s">
        <v>361</v>
      </c>
      <c r="N4" s="168"/>
      <c r="O4" s="169"/>
    </row>
    <row r="5" customHeight="1" spans="1:15">
      <c r="A5" s="121"/>
      <c r="B5" s="121"/>
      <c r="C5" s="121"/>
      <c r="D5" s="121"/>
      <c r="E5" s="142"/>
      <c r="F5" s="140"/>
      <c r="G5" s="141"/>
      <c r="H5" s="140"/>
      <c r="I5" s="158"/>
      <c r="J5" s="140" t="s">
        <v>29</v>
      </c>
      <c r="K5" s="140" t="s">
        <v>362</v>
      </c>
      <c r="L5" s="121" t="s">
        <v>31</v>
      </c>
      <c r="M5" s="170" t="s">
        <v>32</v>
      </c>
      <c r="N5" s="171" t="s">
        <v>363</v>
      </c>
      <c r="O5" s="121" t="s">
        <v>34</v>
      </c>
    </row>
    <row r="6" s="107" customFormat="1" ht="35.15" customHeight="1" spans="1:15">
      <c r="A6" s="122"/>
      <c r="B6" s="122" t="s">
        <v>8</v>
      </c>
      <c r="C6" s="122"/>
      <c r="D6" s="122"/>
      <c r="E6" s="143"/>
      <c r="F6" s="144">
        <f>SUBTOTAL(9,F7,F59,F64,F80,F101,F110,F119,F125,F132,F137,F148,F179,F188,F202,F205)</f>
        <v>1189920.491149</v>
      </c>
      <c r="G6" s="144">
        <f t="shared" ref="G6:K6" si="0">SUBTOTAL(9,G7,G59,G64,G80,G101,G110,G119,G125,G132,G137,G148,G179,G188,G202,G205)</f>
        <v>1025094.266169</v>
      </c>
      <c r="H6" s="144">
        <f t="shared" si="0"/>
        <v>24222.489464</v>
      </c>
      <c r="I6" s="159">
        <f t="shared" si="0"/>
        <v>7688.414853</v>
      </c>
      <c r="J6" s="144">
        <f t="shared" si="0"/>
        <v>142279.1379</v>
      </c>
      <c r="K6" s="144">
        <f t="shared" si="0"/>
        <v>994.9098</v>
      </c>
      <c r="L6" s="160"/>
      <c r="M6" s="172">
        <f t="shared" ref="M6:N6" si="1">SUBTOTAL(9,M7,M59,M64,M80,M101,M110,M119,M125,M132,M137,M148,M179,M188,M202,M205)</f>
        <v>882815.128269</v>
      </c>
      <c r="N6" s="173">
        <f t="shared" si="1"/>
        <v>6693.505053</v>
      </c>
      <c r="O6" s="122"/>
    </row>
    <row r="7" s="108" customFormat="1" ht="35.15" customHeight="1" spans="1:15">
      <c r="A7" s="123" t="s">
        <v>35</v>
      </c>
      <c r="B7" s="123" t="s">
        <v>36</v>
      </c>
      <c r="C7" s="124"/>
      <c r="D7" s="124"/>
      <c r="E7" s="145"/>
      <c r="F7" s="144">
        <f t="shared" ref="F7:K7" si="2">SUM(F8:F58)</f>
        <v>304112.5326</v>
      </c>
      <c r="G7" s="144">
        <f t="shared" si="2"/>
        <v>289229.3026</v>
      </c>
      <c r="H7" s="144">
        <f t="shared" si="2"/>
        <v>6598.827</v>
      </c>
      <c r="I7" s="144">
        <f t="shared" si="2"/>
        <v>2173.7185</v>
      </c>
      <c r="J7" s="144">
        <f t="shared" si="2"/>
        <v>28949.0179</v>
      </c>
      <c r="K7" s="144">
        <f t="shared" si="2"/>
        <v>350.4594</v>
      </c>
      <c r="L7" s="161"/>
      <c r="M7" s="174">
        <f>SUM(M8:M58)</f>
        <v>260280.2847</v>
      </c>
      <c r="N7" s="175">
        <f>SUM(N8:N58)</f>
        <v>1823.2591</v>
      </c>
      <c r="O7" s="124"/>
    </row>
    <row r="8" ht="37" customHeight="1" spans="1:15">
      <c r="A8" s="125">
        <v>1</v>
      </c>
      <c r="B8" s="126" t="s">
        <v>37</v>
      </c>
      <c r="C8" s="127" t="s">
        <v>38</v>
      </c>
      <c r="D8" s="126" t="s">
        <v>148</v>
      </c>
      <c r="E8" s="146"/>
      <c r="F8" s="140">
        <v>495</v>
      </c>
      <c r="G8" s="141">
        <v>300</v>
      </c>
      <c r="H8" s="140">
        <v>33.393</v>
      </c>
      <c r="I8" s="158">
        <v>5.1123</v>
      </c>
      <c r="J8" s="147">
        <v>0</v>
      </c>
      <c r="K8" s="147">
        <v>0</v>
      </c>
      <c r="L8" s="162"/>
      <c r="M8" s="176">
        <f>G8-J8</f>
        <v>300</v>
      </c>
      <c r="N8" s="177">
        <f>I8-K8</f>
        <v>5.1123</v>
      </c>
      <c r="O8" s="169"/>
    </row>
    <row r="9" ht="35.15" customHeight="1" spans="1:15">
      <c r="A9" s="128">
        <v>2</v>
      </c>
      <c r="B9" s="126" t="s">
        <v>41</v>
      </c>
      <c r="C9" s="127" t="s">
        <v>42</v>
      </c>
      <c r="D9" s="126" t="s">
        <v>149</v>
      </c>
      <c r="E9" s="146"/>
      <c r="F9" s="147">
        <v>4000</v>
      </c>
      <c r="G9" s="148">
        <v>1735.01</v>
      </c>
      <c r="H9" s="147">
        <v>99.67</v>
      </c>
      <c r="I9" s="147">
        <v>16.34</v>
      </c>
      <c r="J9" s="147">
        <v>0</v>
      </c>
      <c r="K9" s="147">
        <v>0</v>
      </c>
      <c r="L9" s="162"/>
      <c r="M9" s="176">
        <f t="shared" ref="M9:M58" si="3">G9-J9</f>
        <v>1735.01</v>
      </c>
      <c r="N9" s="177">
        <f t="shared" ref="N9:N58" si="4">I9-K9</f>
        <v>16.34</v>
      </c>
      <c r="O9" s="169"/>
    </row>
    <row r="10" ht="35.15" customHeight="1" spans="1:15">
      <c r="A10" s="129"/>
      <c r="B10" s="126" t="s">
        <v>44</v>
      </c>
      <c r="C10" s="127" t="s">
        <v>42</v>
      </c>
      <c r="D10" s="126" t="s">
        <v>148</v>
      </c>
      <c r="E10" s="146"/>
      <c r="F10" s="147">
        <v>4000</v>
      </c>
      <c r="G10" s="149">
        <v>1735.01</v>
      </c>
      <c r="H10" s="147">
        <v>115.7</v>
      </c>
      <c r="I10" s="148">
        <v>24.23</v>
      </c>
      <c r="J10" s="147">
        <v>0</v>
      </c>
      <c r="K10" s="147">
        <v>0</v>
      </c>
      <c r="L10" s="162"/>
      <c r="M10" s="176">
        <f t="shared" si="3"/>
        <v>1735.01</v>
      </c>
      <c r="N10" s="177">
        <f t="shared" si="4"/>
        <v>24.23</v>
      </c>
      <c r="O10" s="169"/>
    </row>
    <row r="11" ht="35.15" customHeight="1" spans="1:15">
      <c r="A11" s="125">
        <v>3</v>
      </c>
      <c r="B11" s="126" t="s">
        <v>45</v>
      </c>
      <c r="C11" s="127" t="s">
        <v>46</v>
      </c>
      <c r="D11" s="126" t="s">
        <v>148</v>
      </c>
      <c r="E11" s="146"/>
      <c r="F11" s="147">
        <v>1934.8247</v>
      </c>
      <c r="G11" s="149">
        <v>1934.8247</v>
      </c>
      <c r="H11" s="147">
        <v>71.505</v>
      </c>
      <c r="I11" s="148">
        <v>27.31</v>
      </c>
      <c r="J11" s="147">
        <v>0</v>
      </c>
      <c r="K11" s="147">
        <v>0</v>
      </c>
      <c r="L11" s="162"/>
      <c r="M11" s="176">
        <f t="shared" si="3"/>
        <v>1934.8247</v>
      </c>
      <c r="N11" s="177">
        <f t="shared" si="4"/>
        <v>27.31</v>
      </c>
      <c r="O11" s="169"/>
    </row>
    <row r="12" ht="35.15" customHeight="1" spans="1:15">
      <c r="A12" s="128">
        <v>4</v>
      </c>
      <c r="B12" s="126" t="s">
        <v>47</v>
      </c>
      <c r="C12" s="127" t="s">
        <v>48</v>
      </c>
      <c r="D12" s="126" t="s">
        <v>148</v>
      </c>
      <c r="E12" s="146"/>
      <c r="F12" s="147">
        <v>3717.5969</v>
      </c>
      <c r="G12" s="149">
        <v>3717.5969</v>
      </c>
      <c r="H12" s="147">
        <v>125.9875</v>
      </c>
      <c r="I12" s="148">
        <v>65.51</v>
      </c>
      <c r="J12" s="147">
        <v>0</v>
      </c>
      <c r="K12" s="147">
        <v>0</v>
      </c>
      <c r="L12" s="162"/>
      <c r="M12" s="176">
        <f t="shared" si="3"/>
        <v>3717.5969</v>
      </c>
      <c r="N12" s="177">
        <f t="shared" si="4"/>
        <v>65.51</v>
      </c>
      <c r="O12" s="169"/>
    </row>
    <row r="13" ht="35.15" customHeight="1" spans="1:15">
      <c r="A13" s="129"/>
      <c r="B13" s="126" t="s">
        <v>47</v>
      </c>
      <c r="C13" s="127" t="s">
        <v>48</v>
      </c>
      <c r="D13" s="126" t="s">
        <v>149</v>
      </c>
      <c r="E13" s="146"/>
      <c r="F13" s="147">
        <v>3717.5969</v>
      </c>
      <c r="G13" s="148">
        <v>3717.6</v>
      </c>
      <c r="H13" s="147">
        <v>56.22</v>
      </c>
      <c r="I13" s="147">
        <v>29.3</v>
      </c>
      <c r="J13" s="147">
        <v>0</v>
      </c>
      <c r="K13" s="147">
        <v>0</v>
      </c>
      <c r="L13" s="162"/>
      <c r="M13" s="176">
        <f t="shared" si="3"/>
        <v>3717.6</v>
      </c>
      <c r="N13" s="177">
        <f t="shared" si="4"/>
        <v>29.3</v>
      </c>
      <c r="O13" s="169"/>
    </row>
    <row r="14" ht="35.15" customHeight="1" spans="1:15">
      <c r="A14" s="128">
        <v>5</v>
      </c>
      <c r="B14" s="126" t="s">
        <v>49</v>
      </c>
      <c r="C14" s="127" t="s">
        <v>50</v>
      </c>
      <c r="D14" s="126" t="s">
        <v>148</v>
      </c>
      <c r="E14" s="146"/>
      <c r="F14" s="147">
        <v>4327.4808</v>
      </c>
      <c r="G14" s="149">
        <v>4327.4808</v>
      </c>
      <c r="H14" s="147">
        <v>400</v>
      </c>
      <c r="I14" s="148">
        <v>60.8571</v>
      </c>
      <c r="J14" s="147">
        <v>4327.4808</v>
      </c>
      <c r="K14" s="147">
        <v>60.8571</v>
      </c>
      <c r="L14" s="162" t="s">
        <v>51</v>
      </c>
      <c r="M14" s="176">
        <f t="shared" si="3"/>
        <v>0</v>
      </c>
      <c r="N14" s="177">
        <f t="shared" si="4"/>
        <v>0</v>
      </c>
      <c r="O14" s="169"/>
    </row>
    <row r="15" ht="35.15" customHeight="1" spans="1:15">
      <c r="A15" s="129"/>
      <c r="B15" s="126" t="s">
        <v>49</v>
      </c>
      <c r="C15" s="127" t="s">
        <v>50</v>
      </c>
      <c r="D15" s="126" t="s">
        <v>149</v>
      </c>
      <c r="E15" s="146"/>
      <c r="F15" s="147">
        <v>4327.48</v>
      </c>
      <c r="G15" s="148">
        <v>4327.48</v>
      </c>
      <c r="H15" s="147">
        <v>223.68</v>
      </c>
      <c r="I15" s="147">
        <v>12.78</v>
      </c>
      <c r="J15" s="147">
        <v>4327.48</v>
      </c>
      <c r="K15" s="147">
        <v>12.78</v>
      </c>
      <c r="L15" s="162" t="s">
        <v>51</v>
      </c>
      <c r="M15" s="176">
        <f t="shared" si="3"/>
        <v>0</v>
      </c>
      <c r="N15" s="177">
        <f t="shared" si="4"/>
        <v>0</v>
      </c>
      <c r="O15" s="169"/>
    </row>
    <row r="16" ht="35.15" customHeight="1" spans="1:15">
      <c r="A16" s="125">
        <v>6</v>
      </c>
      <c r="B16" s="126" t="s">
        <v>52</v>
      </c>
      <c r="C16" s="127" t="s">
        <v>53</v>
      </c>
      <c r="D16" s="126" t="s">
        <v>148</v>
      </c>
      <c r="E16" s="146"/>
      <c r="F16" s="147">
        <v>786</v>
      </c>
      <c r="G16" s="149">
        <v>691.77</v>
      </c>
      <c r="H16" s="147">
        <v>16.6658</v>
      </c>
      <c r="I16" s="148">
        <v>7.929</v>
      </c>
      <c r="J16" s="147"/>
      <c r="K16" s="147"/>
      <c r="L16" s="162"/>
      <c r="M16" s="176">
        <f t="shared" si="3"/>
        <v>691.77</v>
      </c>
      <c r="N16" s="177">
        <f t="shared" si="4"/>
        <v>7.929</v>
      </c>
      <c r="O16" s="169"/>
    </row>
    <row r="17" ht="35.15" customHeight="1" spans="1:15">
      <c r="A17" s="125">
        <v>7</v>
      </c>
      <c r="B17" s="126" t="s">
        <v>55</v>
      </c>
      <c r="C17" s="127" t="s">
        <v>56</v>
      </c>
      <c r="D17" s="126" t="s">
        <v>148</v>
      </c>
      <c r="E17" s="146"/>
      <c r="F17" s="147">
        <v>20.3764</v>
      </c>
      <c r="G17" s="149">
        <v>20.3764</v>
      </c>
      <c r="H17" s="147">
        <v>0.5855</v>
      </c>
      <c r="I17" s="148">
        <v>0.3293</v>
      </c>
      <c r="J17" s="147">
        <v>0</v>
      </c>
      <c r="K17" s="147">
        <v>0</v>
      </c>
      <c r="L17" s="162"/>
      <c r="M17" s="176">
        <f t="shared" si="3"/>
        <v>20.3764</v>
      </c>
      <c r="N17" s="177">
        <f t="shared" si="4"/>
        <v>0.3293</v>
      </c>
      <c r="O17" s="169"/>
    </row>
    <row r="18" ht="35.15" customHeight="1" spans="1:15">
      <c r="A18" s="128">
        <v>8</v>
      </c>
      <c r="B18" s="126" t="s">
        <v>61</v>
      </c>
      <c r="C18" s="127" t="s">
        <v>59</v>
      </c>
      <c r="D18" s="126" t="s">
        <v>149</v>
      </c>
      <c r="E18" s="146"/>
      <c r="F18" s="147">
        <v>986</v>
      </c>
      <c r="G18" s="148">
        <v>986</v>
      </c>
      <c r="H18" s="147">
        <v>12.1139</v>
      </c>
      <c r="I18" s="147">
        <v>5.34</v>
      </c>
      <c r="J18" s="147">
        <v>986</v>
      </c>
      <c r="K18" s="147">
        <v>5.34</v>
      </c>
      <c r="L18" s="162" t="s">
        <v>364</v>
      </c>
      <c r="M18" s="176">
        <f t="shared" si="3"/>
        <v>0</v>
      </c>
      <c r="N18" s="177">
        <f t="shared" si="4"/>
        <v>0</v>
      </c>
      <c r="O18" s="169"/>
    </row>
    <row r="19" ht="35.15" customHeight="1" spans="1:15">
      <c r="A19" s="129"/>
      <c r="B19" s="126" t="s">
        <v>61</v>
      </c>
      <c r="C19" s="127" t="s">
        <v>59</v>
      </c>
      <c r="D19" s="126" t="s">
        <v>148</v>
      </c>
      <c r="E19" s="146"/>
      <c r="F19" s="147">
        <v>1470.519</v>
      </c>
      <c r="G19" s="149">
        <v>1470.519</v>
      </c>
      <c r="H19" s="147">
        <v>36.4779</v>
      </c>
      <c r="I19" s="148">
        <v>17.3187</v>
      </c>
      <c r="J19" s="147">
        <v>1470.519</v>
      </c>
      <c r="K19" s="147">
        <v>17.3187</v>
      </c>
      <c r="L19" s="162" t="s">
        <v>365</v>
      </c>
      <c r="M19" s="176">
        <f t="shared" si="3"/>
        <v>0</v>
      </c>
      <c r="N19" s="177">
        <f t="shared" si="4"/>
        <v>0</v>
      </c>
      <c r="O19" s="169"/>
    </row>
    <row r="20" ht="35.15" customHeight="1" spans="1:15">
      <c r="A20" s="128">
        <v>9</v>
      </c>
      <c r="B20" s="126" t="s">
        <v>63</v>
      </c>
      <c r="C20" s="127" t="s">
        <v>64</v>
      </c>
      <c r="D20" s="126" t="s">
        <v>148</v>
      </c>
      <c r="E20" s="146"/>
      <c r="F20" s="147">
        <v>4846.6485</v>
      </c>
      <c r="G20" s="149">
        <v>4846.6485</v>
      </c>
      <c r="H20" s="147">
        <v>166.8684</v>
      </c>
      <c r="I20" s="148">
        <v>91.8197</v>
      </c>
      <c r="J20" s="147">
        <v>0</v>
      </c>
      <c r="K20" s="147">
        <v>0</v>
      </c>
      <c r="L20" s="162"/>
      <c r="M20" s="176">
        <f t="shared" si="3"/>
        <v>4846.6485</v>
      </c>
      <c r="N20" s="177">
        <f t="shared" si="4"/>
        <v>91.8197</v>
      </c>
      <c r="O20" s="169"/>
    </row>
    <row r="21" ht="35.15" customHeight="1" spans="1:15">
      <c r="A21" s="129"/>
      <c r="B21" s="126" t="s">
        <v>63</v>
      </c>
      <c r="C21" s="127" t="s">
        <v>64</v>
      </c>
      <c r="D21" s="126" t="s">
        <v>149</v>
      </c>
      <c r="E21" s="146"/>
      <c r="F21" s="147">
        <v>10191.141</v>
      </c>
      <c r="G21" s="148">
        <v>10191.141</v>
      </c>
      <c r="H21" s="147">
        <v>158.8312</v>
      </c>
      <c r="I21" s="147">
        <v>90.18</v>
      </c>
      <c r="J21" s="147">
        <v>0</v>
      </c>
      <c r="K21" s="147">
        <v>0</v>
      </c>
      <c r="L21" s="162"/>
      <c r="M21" s="176">
        <f t="shared" si="3"/>
        <v>10191.141</v>
      </c>
      <c r="N21" s="177">
        <f t="shared" si="4"/>
        <v>90.18</v>
      </c>
      <c r="O21" s="169"/>
    </row>
    <row r="22" ht="35.15" customHeight="1" spans="1:15">
      <c r="A22" s="125">
        <v>10</v>
      </c>
      <c r="B22" s="126" t="s">
        <v>65</v>
      </c>
      <c r="C22" s="127" t="s">
        <v>66</v>
      </c>
      <c r="D22" s="126" t="s">
        <v>148</v>
      </c>
      <c r="E22" s="146"/>
      <c r="F22" s="147">
        <v>365.4414</v>
      </c>
      <c r="G22" s="149">
        <v>365.4414</v>
      </c>
      <c r="H22" s="147">
        <v>14.8354</v>
      </c>
      <c r="I22" s="148">
        <v>7.3088</v>
      </c>
      <c r="J22" s="147">
        <v>0</v>
      </c>
      <c r="K22" s="147">
        <v>0</v>
      </c>
      <c r="L22" s="162"/>
      <c r="M22" s="176">
        <f t="shared" si="3"/>
        <v>365.4414</v>
      </c>
      <c r="N22" s="177">
        <f t="shared" si="4"/>
        <v>7.3088</v>
      </c>
      <c r="O22" s="169"/>
    </row>
    <row r="23" ht="35.15" customHeight="1" spans="1:15">
      <c r="A23" s="128">
        <v>11</v>
      </c>
      <c r="B23" s="126" t="s">
        <v>67</v>
      </c>
      <c r="C23" s="127" t="s">
        <v>68</v>
      </c>
      <c r="D23" s="126" t="s">
        <v>148</v>
      </c>
      <c r="E23" s="146"/>
      <c r="F23" s="147">
        <v>14777.8642</v>
      </c>
      <c r="G23" s="149">
        <v>14777.8642</v>
      </c>
      <c r="H23" s="147">
        <v>511.9504</v>
      </c>
      <c r="I23" s="148">
        <v>148.9932</v>
      </c>
      <c r="J23" s="147">
        <v>0</v>
      </c>
      <c r="K23" s="147">
        <v>0</v>
      </c>
      <c r="L23" s="162"/>
      <c r="M23" s="176">
        <f t="shared" si="3"/>
        <v>14777.8642</v>
      </c>
      <c r="N23" s="177">
        <f t="shared" si="4"/>
        <v>148.9932</v>
      </c>
      <c r="O23" s="169"/>
    </row>
    <row r="24" ht="35.15" customHeight="1" spans="1:15">
      <c r="A24" s="129"/>
      <c r="B24" s="126" t="s">
        <v>67</v>
      </c>
      <c r="C24" s="127" t="s">
        <v>68</v>
      </c>
      <c r="D24" s="126" t="s">
        <v>149</v>
      </c>
      <c r="E24" s="146"/>
      <c r="F24" s="147">
        <v>10872.6891</v>
      </c>
      <c r="G24" s="148">
        <v>10872.6891</v>
      </c>
      <c r="H24" s="147">
        <v>171.5922</v>
      </c>
      <c r="I24" s="147">
        <v>100</v>
      </c>
      <c r="J24" s="147">
        <v>0</v>
      </c>
      <c r="K24" s="147">
        <v>0</v>
      </c>
      <c r="L24" s="162"/>
      <c r="M24" s="176">
        <f t="shared" si="3"/>
        <v>10872.6891</v>
      </c>
      <c r="N24" s="177">
        <f t="shared" si="4"/>
        <v>100</v>
      </c>
      <c r="O24" s="169"/>
    </row>
    <row r="25" ht="35.15" customHeight="1" spans="1:15">
      <c r="A25" s="128">
        <v>12</v>
      </c>
      <c r="B25" s="126" t="s">
        <v>71</v>
      </c>
      <c r="C25" s="127" t="s">
        <v>72</v>
      </c>
      <c r="D25" s="126" t="s">
        <v>148</v>
      </c>
      <c r="E25" s="146"/>
      <c r="F25" s="147">
        <v>53201.8505</v>
      </c>
      <c r="G25" s="149">
        <v>53201.8505</v>
      </c>
      <c r="H25" s="147">
        <v>1492.6081</v>
      </c>
      <c r="I25" s="148">
        <v>200</v>
      </c>
      <c r="J25" s="147">
        <v>0</v>
      </c>
      <c r="K25" s="147">
        <v>0</v>
      </c>
      <c r="L25" s="162"/>
      <c r="M25" s="176">
        <f t="shared" si="3"/>
        <v>53201.8505</v>
      </c>
      <c r="N25" s="177">
        <f t="shared" si="4"/>
        <v>200</v>
      </c>
      <c r="O25" s="169"/>
    </row>
    <row r="26" ht="35.15" customHeight="1" spans="1:15">
      <c r="A26" s="129"/>
      <c r="B26" s="126" t="s">
        <v>71</v>
      </c>
      <c r="C26" s="127" t="s">
        <v>72</v>
      </c>
      <c r="D26" s="126" t="s">
        <v>149</v>
      </c>
      <c r="E26" s="146"/>
      <c r="F26" s="147">
        <v>53201.8505</v>
      </c>
      <c r="G26" s="148">
        <v>53201.8505</v>
      </c>
      <c r="H26" s="147">
        <v>100</v>
      </c>
      <c r="I26" s="147">
        <v>100</v>
      </c>
      <c r="J26" s="147">
        <v>0</v>
      </c>
      <c r="K26" s="147">
        <v>0</v>
      </c>
      <c r="L26" s="162"/>
      <c r="M26" s="176">
        <f t="shared" si="3"/>
        <v>53201.8505</v>
      </c>
      <c r="N26" s="177">
        <f t="shared" si="4"/>
        <v>100</v>
      </c>
      <c r="O26" s="169"/>
    </row>
    <row r="27" ht="35.15" customHeight="1" spans="1:15">
      <c r="A27" s="125">
        <v>13</v>
      </c>
      <c r="B27" s="126" t="s">
        <v>73</v>
      </c>
      <c r="C27" s="127" t="s">
        <v>74</v>
      </c>
      <c r="D27" s="126" t="s">
        <v>148</v>
      </c>
      <c r="E27" s="146"/>
      <c r="F27" s="147">
        <v>5000</v>
      </c>
      <c r="G27" s="149">
        <v>5000</v>
      </c>
      <c r="H27" s="147">
        <v>276.7719</v>
      </c>
      <c r="I27" s="148">
        <v>93.3993</v>
      </c>
      <c r="J27" s="147">
        <v>0</v>
      </c>
      <c r="K27" s="147">
        <v>0</v>
      </c>
      <c r="L27" s="162"/>
      <c r="M27" s="176">
        <f t="shared" si="3"/>
        <v>5000</v>
      </c>
      <c r="N27" s="177">
        <f t="shared" si="4"/>
        <v>93.3993</v>
      </c>
      <c r="O27" s="169"/>
    </row>
    <row r="28" ht="35.15" customHeight="1" spans="1:15">
      <c r="A28" s="128">
        <v>14</v>
      </c>
      <c r="B28" s="126" t="s">
        <v>75</v>
      </c>
      <c r="C28" s="127" t="s">
        <v>76</v>
      </c>
      <c r="D28" s="126" t="s">
        <v>148</v>
      </c>
      <c r="E28" s="146"/>
      <c r="F28" s="147">
        <v>260</v>
      </c>
      <c r="G28" s="149">
        <v>260</v>
      </c>
      <c r="H28" s="147">
        <v>10.2267</v>
      </c>
      <c r="I28" s="148">
        <v>5.0432</v>
      </c>
      <c r="J28" s="147">
        <v>0</v>
      </c>
      <c r="K28" s="147">
        <v>0</v>
      </c>
      <c r="L28" s="162"/>
      <c r="M28" s="176">
        <f t="shared" si="3"/>
        <v>260</v>
      </c>
      <c r="N28" s="177">
        <f t="shared" si="4"/>
        <v>5.0432</v>
      </c>
      <c r="O28" s="169"/>
    </row>
    <row r="29" ht="35.15" customHeight="1" spans="1:15">
      <c r="A29" s="129"/>
      <c r="B29" s="126" t="s">
        <v>75</v>
      </c>
      <c r="C29" s="127" t="s">
        <v>76</v>
      </c>
      <c r="D29" s="126" t="s">
        <v>149</v>
      </c>
      <c r="E29" s="146"/>
      <c r="F29" s="147">
        <v>260</v>
      </c>
      <c r="G29" s="148">
        <v>260</v>
      </c>
      <c r="H29" s="147">
        <v>118.9579</v>
      </c>
      <c r="I29" s="147">
        <v>2.45</v>
      </c>
      <c r="J29" s="147">
        <v>0</v>
      </c>
      <c r="K29" s="147">
        <v>0</v>
      </c>
      <c r="L29" s="162"/>
      <c r="M29" s="176">
        <f t="shared" si="3"/>
        <v>260</v>
      </c>
      <c r="N29" s="177">
        <f t="shared" si="4"/>
        <v>2.45</v>
      </c>
      <c r="O29" s="169"/>
    </row>
    <row r="30" ht="35.15" customHeight="1" spans="1:15">
      <c r="A30" s="128">
        <v>15</v>
      </c>
      <c r="B30" s="126" t="s">
        <v>77</v>
      </c>
      <c r="C30" s="127" t="s">
        <v>78</v>
      </c>
      <c r="D30" s="126" t="s">
        <v>148</v>
      </c>
      <c r="E30" s="146"/>
      <c r="F30" s="147">
        <v>14500</v>
      </c>
      <c r="G30" s="149">
        <v>10279.32</v>
      </c>
      <c r="H30" s="147">
        <v>418.0821</v>
      </c>
      <c r="I30" s="148">
        <v>91.5859</v>
      </c>
      <c r="J30" s="147">
        <v>0</v>
      </c>
      <c r="K30" s="147">
        <v>0</v>
      </c>
      <c r="L30" s="162"/>
      <c r="M30" s="176">
        <f t="shared" si="3"/>
        <v>10279.32</v>
      </c>
      <c r="N30" s="177">
        <f t="shared" si="4"/>
        <v>91.5859</v>
      </c>
      <c r="O30" s="169"/>
    </row>
    <row r="31" ht="35.15" customHeight="1" spans="1:15">
      <c r="A31" s="129"/>
      <c r="B31" s="126" t="s">
        <v>77</v>
      </c>
      <c r="C31" s="127" t="s">
        <v>78</v>
      </c>
      <c r="D31" s="126" t="s">
        <v>149</v>
      </c>
      <c r="E31" s="146"/>
      <c r="F31" s="147">
        <v>6500</v>
      </c>
      <c r="G31" s="148">
        <v>4389.66</v>
      </c>
      <c r="H31" s="147">
        <v>110.5321</v>
      </c>
      <c r="I31" s="147">
        <v>41.35</v>
      </c>
      <c r="J31" s="147">
        <v>0</v>
      </c>
      <c r="K31" s="147">
        <v>0</v>
      </c>
      <c r="L31" s="162"/>
      <c r="M31" s="176">
        <f t="shared" si="3"/>
        <v>4389.66</v>
      </c>
      <c r="N31" s="177">
        <f t="shared" si="4"/>
        <v>41.35</v>
      </c>
      <c r="O31" s="169"/>
    </row>
    <row r="32" ht="35.15" customHeight="1" spans="1:15">
      <c r="A32" s="125">
        <v>16</v>
      </c>
      <c r="B32" s="126" t="s">
        <v>79</v>
      </c>
      <c r="C32" s="127" t="s">
        <v>80</v>
      </c>
      <c r="D32" s="126" t="s">
        <v>148</v>
      </c>
      <c r="E32" s="146"/>
      <c r="F32" s="147">
        <v>1910</v>
      </c>
      <c r="G32" s="149">
        <v>1544</v>
      </c>
      <c r="H32" s="147">
        <v>44.3298</v>
      </c>
      <c r="I32" s="148">
        <v>15.94</v>
      </c>
      <c r="J32" s="147">
        <v>0</v>
      </c>
      <c r="K32" s="147">
        <v>0</v>
      </c>
      <c r="L32" s="162"/>
      <c r="M32" s="176">
        <f t="shared" si="3"/>
        <v>1544</v>
      </c>
      <c r="N32" s="177">
        <f t="shared" si="4"/>
        <v>15.94</v>
      </c>
      <c r="O32" s="169"/>
    </row>
    <row r="33" ht="35.15" customHeight="1" spans="1:15">
      <c r="A33" s="125">
        <v>17</v>
      </c>
      <c r="B33" s="126" t="s">
        <v>81</v>
      </c>
      <c r="C33" s="127" t="s">
        <v>82</v>
      </c>
      <c r="D33" s="126" t="s">
        <v>148</v>
      </c>
      <c r="E33" s="146"/>
      <c r="F33" s="147">
        <v>690</v>
      </c>
      <c r="G33" s="149">
        <v>690</v>
      </c>
      <c r="H33" s="147">
        <v>37.8676</v>
      </c>
      <c r="I33" s="148">
        <v>15.04</v>
      </c>
      <c r="J33" s="147">
        <v>690</v>
      </c>
      <c r="K33" s="147">
        <v>15.04</v>
      </c>
      <c r="L33" s="162" t="s">
        <v>83</v>
      </c>
      <c r="M33" s="176">
        <f t="shared" si="3"/>
        <v>0</v>
      </c>
      <c r="N33" s="177">
        <f t="shared" si="4"/>
        <v>0</v>
      </c>
      <c r="O33" s="169"/>
    </row>
    <row r="34" ht="35.15" customHeight="1" spans="1:15">
      <c r="A34" s="125">
        <v>18</v>
      </c>
      <c r="B34" s="126" t="s">
        <v>84</v>
      </c>
      <c r="C34" s="127" t="s">
        <v>85</v>
      </c>
      <c r="D34" s="126" t="s">
        <v>148</v>
      </c>
      <c r="E34" s="146"/>
      <c r="F34" s="147">
        <v>1559.3314</v>
      </c>
      <c r="G34" s="149">
        <v>1559.3314</v>
      </c>
      <c r="H34" s="147">
        <v>67.2677</v>
      </c>
      <c r="I34" s="148">
        <v>19.7154</v>
      </c>
      <c r="J34" s="147">
        <v>0</v>
      </c>
      <c r="K34" s="147">
        <v>0</v>
      </c>
      <c r="L34" s="162"/>
      <c r="M34" s="176">
        <f t="shared" si="3"/>
        <v>1559.3314</v>
      </c>
      <c r="N34" s="177">
        <f t="shared" si="4"/>
        <v>19.7154</v>
      </c>
      <c r="O34" s="169"/>
    </row>
    <row r="35" ht="35.15" customHeight="1" spans="1:15">
      <c r="A35" s="125">
        <v>19</v>
      </c>
      <c r="B35" s="126" t="s">
        <v>87</v>
      </c>
      <c r="C35" s="127" t="s">
        <v>88</v>
      </c>
      <c r="D35" s="126" t="s">
        <v>148</v>
      </c>
      <c r="E35" s="146"/>
      <c r="F35" s="147">
        <v>205</v>
      </c>
      <c r="G35" s="149">
        <v>205</v>
      </c>
      <c r="H35" s="147">
        <v>1.9743</v>
      </c>
      <c r="I35" s="148">
        <v>1.1457</v>
      </c>
      <c r="J35" s="147">
        <v>0</v>
      </c>
      <c r="K35" s="147">
        <v>0</v>
      </c>
      <c r="L35" s="162"/>
      <c r="M35" s="176">
        <f t="shared" si="3"/>
        <v>205</v>
      </c>
      <c r="N35" s="177">
        <f t="shared" si="4"/>
        <v>1.1457</v>
      </c>
      <c r="O35" s="169"/>
    </row>
    <row r="36" ht="35.15" customHeight="1" spans="1:15">
      <c r="A36" s="125">
        <v>20</v>
      </c>
      <c r="B36" s="126" t="s">
        <v>91</v>
      </c>
      <c r="C36" s="127" t="s">
        <v>92</v>
      </c>
      <c r="D36" s="126" t="s">
        <v>148</v>
      </c>
      <c r="E36" s="146"/>
      <c r="F36" s="147">
        <v>30</v>
      </c>
      <c r="G36" s="149">
        <v>26.36</v>
      </c>
      <c r="H36" s="147">
        <v>0.7875</v>
      </c>
      <c r="I36" s="148">
        <v>0.3639</v>
      </c>
      <c r="J36" s="147">
        <v>0</v>
      </c>
      <c r="K36" s="147">
        <v>0</v>
      </c>
      <c r="L36" s="162"/>
      <c r="M36" s="176">
        <f t="shared" si="3"/>
        <v>26.36</v>
      </c>
      <c r="N36" s="177">
        <f t="shared" si="4"/>
        <v>0.3639</v>
      </c>
      <c r="O36" s="169"/>
    </row>
    <row r="37" ht="35.15" customHeight="1" spans="1:15">
      <c r="A37" s="125">
        <v>21</v>
      </c>
      <c r="B37" s="126" t="s">
        <v>93</v>
      </c>
      <c r="C37" s="127" t="s">
        <v>94</v>
      </c>
      <c r="D37" s="126" t="s">
        <v>148</v>
      </c>
      <c r="E37" s="146"/>
      <c r="F37" s="147">
        <v>206.655</v>
      </c>
      <c r="G37" s="149">
        <v>206.655</v>
      </c>
      <c r="H37" s="147">
        <v>4.3327</v>
      </c>
      <c r="I37" s="148">
        <v>2.276</v>
      </c>
      <c r="J37" s="147">
        <v>206.655</v>
      </c>
      <c r="K37" s="147">
        <v>2.276</v>
      </c>
      <c r="L37" s="162" t="s">
        <v>96</v>
      </c>
      <c r="M37" s="176">
        <f t="shared" si="3"/>
        <v>0</v>
      </c>
      <c r="N37" s="177">
        <f t="shared" si="4"/>
        <v>0</v>
      </c>
      <c r="O37" s="169"/>
    </row>
    <row r="38" ht="35.15" customHeight="1" spans="1:15">
      <c r="A38" s="125">
        <v>22</v>
      </c>
      <c r="B38" s="126" t="s">
        <v>97</v>
      </c>
      <c r="C38" s="127" t="s">
        <v>98</v>
      </c>
      <c r="D38" s="126" t="s">
        <v>148</v>
      </c>
      <c r="E38" s="146"/>
      <c r="F38" s="147">
        <v>500</v>
      </c>
      <c r="G38" s="149">
        <v>500</v>
      </c>
      <c r="H38" s="147">
        <v>5.0808</v>
      </c>
      <c r="I38" s="148">
        <v>2.389</v>
      </c>
      <c r="J38" s="147">
        <v>0</v>
      </c>
      <c r="K38" s="147">
        <v>0</v>
      </c>
      <c r="L38" s="162"/>
      <c r="M38" s="176">
        <f t="shared" si="3"/>
        <v>500</v>
      </c>
      <c r="N38" s="177">
        <f t="shared" si="4"/>
        <v>2.389</v>
      </c>
      <c r="O38" s="169"/>
    </row>
    <row r="39" ht="35.15" customHeight="1" spans="1:15">
      <c r="A39" s="128">
        <v>23</v>
      </c>
      <c r="B39" s="126" t="s">
        <v>99</v>
      </c>
      <c r="C39" s="127" t="s">
        <v>100</v>
      </c>
      <c r="D39" s="126" t="s">
        <v>148</v>
      </c>
      <c r="E39" s="146"/>
      <c r="F39" s="147">
        <v>5000</v>
      </c>
      <c r="G39" s="149">
        <v>5000</v>
      </c>
      <c r="H39" s="147">
        <v>228.814</v>
      </c>
      <c r="I39" s="148">
        <v>92.7</v>
      </c>
      <c r="J39" s="147">
        <v>5000</v>
      </c>
      <c r="K39" s="147">
        <v>92.7</v>
      </c>
      <c r="L39" s="162" t="s">
        <v>101</v>
      </c>
      <c r="M39" s="176">
        <f t="shared" si="3"/>
        <v>0</v>
      </c>
      <c r="N39" s="177">
        <f t="shared" si="4"/>
        <v>0</v>
      </c>
      <c r="O39" s="169"/>
    </row>
    <row r="40" ht="35.15" customHeight="1" spans="1:15">
      <c r="A40" s="129"/>
      <c r="B40" s="126" t="s">
        <v>99</v>
      </c>
      <c r="C40" s="127" t="s">
        <v>100</v>
      </c>
      <c r="D40" s="126" t="s">
        <v>149</v>
      </c>
      <c r="E40" s="146"/>
      <c r="F40" s="147">
        <v>5000</v>
      </c>
      <c r="G40" s="148">
        <v>5000</v>
      </c>
      <c r="H40" s="147">
        <v>95.984</v>
      </c>
      <c r="I40" s="147">
        <v>39.88</v>
      </c>
      <c r="J40" s="147">
        <v>5000</v>
      </c>
      <c r="K40" s="147">
        <v>39.88</v>
      </c>
      <c r="L40" s="162" t="s">
        <v>101</v>
      </c>
      <c r="M40" s="176">
        <f t="shared" si="3"/>
        <v>0</v>
      </c>
      <c r="N40" s="177">
        <f t="shared" si="4"/>
        <v>0</v>
      </c>
      <c r="O40" s="169"/>
    </row>
    <row r="41" ht="35.15" customHeight="1" spans="1:15">
      <c r="A41" s="125">
        <v>24</v>
      </c>
      <c r="B41" s="126" t="s">
        <v>102</v>
      </c>
      <c r="C41" s="127" t="s">
        <v>103</v>
      </c>
      <c r="D41" s="126" t="s">
        <v>148</v>
      </c>
      <c r="E41" s="146"/>
      <c r="F41" s="147">
        <v>13000</v>
      </c>
      <c r="G41" s="149">
        <v>12076.3512</v>
      </c>
      <c r="H41" s="147">
        <v>195</v>
      </c>
      <c r="I41" s="148">
        <v>195</v>
      </c>
      <c r="J41" s="147">
        <v>0</v>
      </c>
      <c r="K41" s="147">
        <v>0</v>
      </c>
      <c r="L41" s="162"/>
      <c r="M41" s="176">
        <f t="shared" si="3"/>
        <v>12076.3512</v>
      </c>
      <c r="N41" s="177">
        <f t="shared" si="4"/>
        <v>195</v>
      </c>
      <c r="O41" s="169"/>
    </row>
    <row r="42" ht="35.15" customHeight="1" spans="1:15">
      <c r="A42" s="128">
        <v>25</v>
      </c>
      <c r="B42" s="126" t="s">
        <v>104</v>
      </c>
      <c r="C42" s="127" t="s">
        <v>105</v>
      </c>
      <c r="D42" s="126" t="s">
        <v>148</v>
      </c>
      <c r="E42" s="146"/>
      <c r="F42" s="147">
        <v>10163.3826</v>
      </c>
      <c r="G42" s="149">
        <v>10163.3826</v>
      </c>
      <c r="H42" s="147">
        <v>218.8004</v>
      </c>
      <c r="I42" s="148">
        <v>117.6872</v>
      </c>
      <c r="J42" s="147">
        <v>0</v>
      </c>
      <c r="K42" s="147">
        <v>0</v>
      </c>
      <c r="L42" s="162"/>
      <c r="M42" s="176">
        <f t="shared" si="3"/>
        <v>10163.3826</v>
      </c>
      <c r="N42" s="177">
        <f t="shared" si="4"/>
        <v>117.6872</v>
      </c>
      <c r="O42" s="169"/>
    </row>
    <row r="43" ht="35.15" customHeight="1" spans="1:15">
      <c r="A43" s="129"/>
      <c r="B43" s="126" t="s">
        <v>104</v>
      </c>
      <c r="C43" s="127" t="s">
        <v>105</v>
      </c>
      <c r="D43" s="126" t="s">
        <v>149</v>
      </c>
      <c r="E43" s="146"/>
      <c r="F43" s="147">
        <v>10163.3826</v>
      </c>
      <c r="G43" s="148">
        <v>10163.3826</v>
      </c>
      <c r="H43" s="147">
        <v>72.3</v>
      </c>
      <c r="I43" s="147">
        <v>36.96</v>
      </c>
      <c r="J43" s="147">
        <v>0</v>
      </c>
      <c r="K43" s="147">
        <v>0</v>
      </c>
      <c r="L43" s="162"/>
      <c r="M43" s="176">
        <f t="shared" si="3"/>
        <v>10163.3826</v>
      </c>
      <c r="N43" s="177">
        <f t="shared" si="4"/>
        <v>36.96</v>
      </c>
      <c r="O43" s="169"/>
    </row>
    <row r="44" ht="35.15" customHeight="1" spans="1:15">
      <c r="A44" s="128">
        <v>26</v>
      </c>
      <c r="B44" s="126" t="s">
        <v>106</v>
      </c>
      <c r="C44" s="127" t="s">
        <v>107</v>
      </c>
      <c r="D44" s="126" t="s">
        <v>148</v>
      </c>
      <c r="E44" s="146"/>
      <c r="F44" s="147">
        <v>659.19</v>
      </c>
      <c r="G44" s="149">
        <v>659.19</v>
      </c>
      <c r="H44" s="147">
        <v>25.5229</v>
      </c>
      <c r="I44" s="148">
        <v>11.38</v>
      </c>
      <c r="J44" s="147">
        <v>0</v>
      </c>
      <c r="K44" s="147">
        <v>0</v>
      </c>
      <c r="L44" s="162"/>
      <c r="M44" s="176">
        <f t="shared" si="3"/>
        <v>659.19</v>
      </c>
      <c r="N44" s="177">
        <f t="shared" si="4"/>
        <v>11.38</v>
      </c>
      <c r="O44" s="169"/>
    </row>
    <row r="45" ht="35.15" customHeight="1" spans="1:15">
      <c r="A45" s="129"/>
      <c r="B45" s="126" t="s">
        <v>106</v>
      </c>
      <c r="C45" s="127" t="s">
        <v>107</v>
      </c>
      <c r="D45" s="126" t="s">
        <v>149</v>
      </c>
      <c r="E45" s="146"/>
      <c r="F45" s="147">
        <v>659.19</v>
      </c>
      <c r="G45" s="148">
        <v>659.19</v>
      </c>
      <c r="H45" s="147">
        <v>15.11</v>
      </c>
      <c r="I45" s="147">
        <v>6.56</v>
      </c>
      <c r="J45" s="147">
        <v>0</v>
      </c>
      <c r="K45" s="147">
        <v>0</v>
      </c>
      <c r="L45" s="162"/>
      <c r="M45" s="176">
        <f t="shared" si="3"/>
        <v>659.19</v>
      </c>
      <c r="N45" s="177">
        <f t="shared" si="4"/>
        <v>6.56</v>
      </c>
      <c r="O45" s="169"/>
    </row>
    <row r="46" ht="35.15" customHeight="1" spans="1:15">
      <c r="A46" s="128">
        <v>27</v>
      </c>
      <c r="B46" s="126" t="s">
        <v>108</v>
      </c>
      <c r="C46" s="127" t="s">
        <v>109</v>
      </c>
      <c r="D46" s="126" t="s">
        <v>148</v>
      </c>
      <c r="E46" s="146"/>
      <c r="F46" s="147">
        <v>450</v>
      </c>
      <c r="G46" s="149">
        <v>450</v>
      </c>
      <c r="H46" s="147">
        <v>5.9731</v>
      </c>
      <c r="I46" s="148">
        <v>3.1035</v>
      </c>
      <c r="J46" s="147"/>
      <c r="K46" s="147"/>
      <c r="L46" s="162"/>
      <c r="M46" s="176">
        <f t="shared" si="3"/>
        <v>450</v>
      </c>
      <c r="N46" s="177">
        <f t="shared" si="4"/>
        <v>3.1035</v>
      </c>
      <c r="O46" s="169"/>
    </row>
    <row r="47" ht="35.15" customHeight="1" spans="1:15">
      <c r="A47" s="129"/>
      <c r="B47" s="126" t="s">
        <v>108</v>
      </c>
      <c r="C47" s="127" t="s">
        <v>109</v>
      </c>
      <c r="D47" s="126" t="s">
        <v>149</v>
      </c>
      <c r="E47" s="146"/>
      <c r="F47" s="147">
        <v>500</v>
      </c>
      <c r="G47" s="148">
        <v>468</v>
      </c>
      <c r="H47" s="147">
        <v>8.9021</v>
      </c>
      <c r="I47" s="147">
        <v>4.5</v>
      </c>
      <c r="J47" s="147"/>
      <c r="K47" s="147"/>
      <c r="L47" s="162"/>
      <c r="M47" s="176">
        <f t="shared" si="3"/>
        <v>468</v>
      </c>
      <c r="N47" s="177">
        <f t="shared" si="4"/>
        <v>4.5</v>
      </c>
      <c r="O47" s="169"/>
    </row>
    <row r="48" ht="95.15" customHeight="1" spans="1:15">
      <c r="A48" s="128">
        <v>28</v>
      </c>
      <c r="B48" s="126" t="s">
        <v>111</v>
      </c>
      <c r="C48" s="127" t="s">
        <v>112</v>
      </c>
      <c r="D48" s="126" t="s">
        <v>148</v>
      </c>
      <c r="E48" s="146"/>
      <c r="F48" s="147">
        <v>3446</v>
      </c>
      <c r="G48" s="149">
        <v>3444.8831</v>
      </c>
      <c r="H48" s="147">
        <v>69.8772</v>
      </c>
      <c r="I48" s="148">
        <v>68.8976</v>
      </c>
      <c r="J48" s="147">
        <v>3444.8831</v>
      </c>
      <c r="K48" s="147">
        <v>68.8976</v>
      </c>
      <c r="L48" s="162" t="s">
        <v>113</v>
      </c>
      <c r="M48" s="176">
        <f t="shared" si="3"/>
        <v>0</v>
      </c>
      <c r="N48" s="177">
        <f t="shared" si="4"/>
        <v>0</v>
      </c>
      <c r="O48" s="169"/>
    </row>
    <row r="49" ht="95.15" customHeight="1" spans="1:15">
      <c r="A49" s="129"/>
      <c r="B49" s="126" t="s">
        <v>111</v>
      </c>
      <c r="C49" s="127" t="s">
        <v>112</v>
      </c>
      <c r="D49" s="126" t="s">
        <v>149</v>
      </c>
      <c r="E49" s="146"/>
      <c r="F49" s="147">
        <v>3446</v>
      </c>
      <c r="G49" s="148">
        <v>3446</v>
      </c>
      <c r="H49" s="147">
        <v>59.7335</v>
      </c>
      <c r="I49" s="147">
        <v>34.37</v>
      </c>
      <c r="J49" s="147">
        <v>3446</v>
      </c>
      <c r="K49" s="147">
        <v>34.37</v>
      </c>
      <c r="L49" s="162" t="s">
        <v>113</v>
      </c>
      <c r="M49" s="176">
        <f t="shared" si="3"/>
        <v>0</v>
      </c>
      <c r="N49" s="177">
        <f t="shared" si="4"/>
        <v>0</v>
      </c>
      <c r="O49" s="169"/>
    </row>
    <row r="50" ht="35.15" customHeight="1" spans="1:15">
      <c r="A50" s="125">
        <v>29</v>
      </c>
      <c r="B50" s="126" t="s">
        <v>114</v>
      </c>
      <c r="C50" s="127" t="s">
        <v>115</v>
      </c>
      <c r="D50" s="126" t="s">
        <v>149</v>
      </c>
      <c r="E50" s="146"/>
      <c r="F50" s="147">
        <v>12990</v>
      </c>
      <c r="G50" s="148">
        <v>12076.3512</v>
      </c>
      <c r="H50" s="147">
        <v>335.9014</v>
      </c>
      <c r="I50" s="147">
        <v>100</v>
      </c>
      <c r="J50" s="147">
        <v>0</v>
      </c>
      <c r="K50" s="147">
        <v>0</v>
      </c>
      <c r="L50" s="162"/>
      <c r="M50" s="176">
        <f t="shared" si="3"/>
        <v>12076.3512</v>
      </c>
      <c r="N50" s="177">
        <f t="shared" si="4"/>
        <v>100</v>
      </c>
      <c r="O50" s="169"/>
    </row>
    <row r="51" ht="35.15" customHeight="1" spans="1:15">
      <c r="A51" s="128">
        <v>30</v>
      </c>
      <c r="B51" s="126" t="s">
        <v>116</v>
      </c>
      <c r="C51" s="127" t="s">
        <v>117</v>
      </c>
      <c r="D51" s="126" t="s">
        <v>148</v>
      </c>
      <c r="E51" s="146"/>
      <c r="F51" s="147">
        <v>12702.0027</v>
      </c>
      <c r="G51" s="149">
        <v>12102.0027</v>
      </c>
      <c r="H51" s="147">
        <v>30.205</v>
      </c>
      <c r="I51" s="148">
        <v>24.0656</v>
      </c>
      <c r="J51" s="147">
        <v>0</v>
      </c>
      <c r="K51" s="147">
        <v>0</v>
      </c>
      <c r="L51" s="162"/>
      <c r="M51" s="176">
        <f t="shared" si="3"/>
        <v>12102.0027</v>
      </c>
      <c r="N51" s="177">
        <f t="shared" si="4"/>
        <v>24.0656</v>
      </c>
      <c r="O51" s="169"/>
    </row>
    <row r="52" ht="35.15" customHeight="1" spans="1:15">
      <c r="A52" s="129"/>
      <c r="B52" s="126" t="s">
        <v>116</v>
      </c>
      <c r="C52" s="127" t="s">
        <v>117</v>
      </c>
      <c r="D52" s="126" t="s">
        <v>149</v>
      </c>
      <c r="E52" s="146"/>
      <c r="F52" s="147">
        <v>12702.0027</v>
      </c>
      <c r="G52" s="148">
        <v>12102.0027</v>
      </c>
      <c r="H52" s="147">
        <v>236.6807</v>
      </c>
      <c r="I52" s="147">
        <v>100</v>
      </c>
      <c r="J52" s="147">
        <v>0</v>
      </c>
      <c r="K52" s="147">
        <v>0</v>
      </c>
      <c r="L52" s="162"/>
      <c r="M52" s="176">
        <f t="shared" si="3"/>
        <v>12102.0027</v>
      </c>
      <c r="N52" s="177">
        <f t="shared" si="4"/>
        <v>100</v>
      </c>
      <c r="O52" s="169"/>
    </row>
    <row r="53" ht="35.15" customHeight="1" spans="1:15">
      <c r="A53" s="128">
        <v>31</v>
      </c>
      <c r="B53" s="126" t="s">
        <v>119</v>
      </c>
      <c r="C53" s="127" t="s">
        <v>120</v>
      </c>
      <c r="D53" s="126" t="s">
        <v>148</v>
      </c>
      <c r="E53" s="146"/>
      <c r="F53" s="147">
        <v>463.5</v>
      </c>
      <c r="G53" s="149">
        <v>383.0907</v>
      </c>
      <c r="H53" s="147">
        <v>18.9953</v>
      </c>
      <c r="I53" s="148">
        <v>5.2504</v>
      </c>
      <c r="J53" s="147">
        <v>0</v>
      </c>
      <c r="K53" s="147">
        <v>0</v>
      </c>
      <c r="L53" s="162"/>
      <c r="M53" s="176">
        <f t="shared" si="3"/>
        <v>383.0907</v>
      </c>
      <c r="N53" s="177">
        <f t="shared" si="4"/>
        <v>5.2504</v>
      </c>
      <c r="O53" s="169"/>
    </row>
    <row r="54" ht="35.15" customHeight="1" spans="1:15">
      <c r="A54" s="129"/>
      <c r="B54" s="126" t="s">
        <v>119</v>
      </c>
      <c r="C54" s="127" t="s">
        <v>120</v>
      </c>
      <c r="D54" s="126" t="s">
        <v>149</v>
      </c>
      <c r="E54" s="146"/>
      <c r="F54" s="147">
        <v>463.5</v>
      </c>
      <c r="G54" s="148">
        <v>383.0907</v>
      </c>
      <c r="H54" s="147">
        <v>23.3975</v>
      </c>
      <c r="I54" s="147">
        <v>3.82</v>
      </c>
      <c r="J54" s="147">
        <v>0</v>
      </c>
      <c r="K54" s="147">
        <v>0</v>
      </c>
      <c r="L54" s="162"/>
      <c r="M54" s="176">
        <f t="shared" si="3"/>
        <v>383.0907</v>
      </c>
      <c r="N54" s="177">
        <f t="shared" si="4"/>
        <v>3.82</v>
      </c>
      <c r="O54" s="169"/>
    </row>
    <row r="55" ht="35.15" customHeight="1" spans="1:15">
      <c r="A55" s="128">
        <v>32</v>
      </c>
      <c r="B55" s="126" t="s">
        <v>121</v>
      </c>
      <c r="C55" s="127" t="s">
        <v>122</v>
      </c>
      <c r="D55" s="126" t="s">
        <v>148</v>
      </c>
      <c r="E55" s="146"/>
      <c r="F55" s="147">
        <v>865.6114</v>
      </c>
      <c r="G55" s="149">
        <v>865.6114</v>
      </c>
      <c r="H55" s="147">
        <v>12.4459</v>
      </c>
      <c r="I55" s="148">
        <v>7.0977</v>
      </c>
      <c r="J55" s="147">
        <v>0</v>
      </c>
      <c r="K55" s="147">
        <v>0</v>
      </c>
      <c r="L55" s="162"/>
      <c r="M55" s="176">
        <f t="shared" si="3"/>
        <v>865.6114</v>
      </c>
      <c r="N55" s="177">
        <f t="shared" si="4"/>
        <v>7.0977</v>
      </c>
      <c r="O55" s="169"/>
    </row>
    <row r="56" ht="35.15" customHeight="1" spans="1:15">
      <c r="A56" s="129"/>
      <c r="B56" s="126" t="s">
        <v>121</v>
      </c>
      <c r="C56" s="127" t="s">
        <v>122</v>
      </c>
      <c r="D56" s="126" t="s">
        <v>149</v>
      </c>
      <c r="E56" s="146"/>
      <c r="F56" s="147">
        <v>2127.4243</v>
      </c>
      <c r="G56" s="148">
        <v>2127.4243</v>
      </c>
      <c r="H56" s="147">
        <v>30.289</v>
      </c>
      <c r="I56" s="147">
        <v>16.77</v>
      </c>
      <c r="J56" s="147">
        <v>0</v>
      </c>
      <c r="K56" s="147">
        <v>0</v>
      </c>
      <c r="L56" s="162"/>
      <c r="M56" s="176">
        <f t="shared" si="3"/>
        <v>2127.4243</v>
      </c>
      <c r="N56" s="177">
        <f t="shared" si="4"/>
        <v>16.77</v>
      </c>
      <c r="O56" s="169"/>
    </row>
    <row r="57" ht="55" customHeight="1" spans="1:15">
      <c r="A57" s="125">
        <v>33</v>
      </c>
      <c r="B57" s="130" t="s">
        <v>124</v>
      </c>
      <c r="C57" s="127" t="s">
        <v>125</v>
      </c>
      <c r="D57" s="126" t="s">
        <v>148</v>
      </c>
      <c r="E57" s="146"/>
      <c r="F57" s="147">
        <v>150</v>
      </c>
      <c r="G57" s="149">
        <v>141.8</v>
      </c>
      <c r="H57" s="147">
        <v>6.0538</v>
      </c>
      <c r="I57" s="148">
        <v>2.8</v>
      </c>
      <c r="J57" s="147">
        <v>50</v>
      </c>
      <c r="K57" s="147">
        <v>1</v>
      </c>
      <c r="L57" s="162" t="s">
        <v>366</v>
      </c>
      <c r="M57" s="176">
        <f t="shared" si="3"/>
        <v>91.8</v>
      </c>
      <c r="N57" s="177">
        <f t="shared" si="4"/>
        <v>1.8</v>
      </c>
      <c r="O57" s="169"/>
    </row>
    <row r="58" ht="35.15" customHeight="1" spans="1:15">
      <c r="A58" s="125">
        <v>34</v>
      </c>
      <c r="B58" s="126" t="s">
        <v>127</v>
      </c>
      <c r="C58" s="127" t="s">
        <v>128</v>
      </c>
      <c r="D58" s="126" t="s">
        <v>149</v>
      </c>
      <c r="E58" s="146"/>
      <c r="F58" s="147">
        <v>300</v>
      </c>
      <c r="G58" s="148">
        <v>176.07</v>
      </c>
      <c r="H58" s="147">
        <v>3.9458</v>
      </c>
      <c r="I58" s="147">
        <v>1.52</v>
      </c>
      <c r="J58" s="147">
        <v>0</v>
      </c>
      <c r="K58" s="147">
        <v>0</v>
      </c>
      <c r="L58" s="162"/>
      <c r="M58" s="176">
        <f t="shared" si="3"/>
        <v>176.07</v>
      </c>
      <c r="N58" s="177">
        <f t="shared" si="4"/>
        <v>1.52</v>
      </c>
      <c r="O58" s="169"/>
    </row>
    <row r="59" s="108" customFormat="1" ht="35.15" customHeight="1" spans="1:15">
      <c r="A59" s="123" t="s">
        <v>130</v>
      </c>
      <c r="B59" s="123" t="s">
        <v>131</v>
      </c>
      <c r="C59" s="131"/>
      <c r="D59" s="132"/>
      <c r="E59" s="150"/>
      <c r="F59" s="151">
        <f>SUM(F60:F63)</f>
        <v>22640</v>
      </c>
      <c r="G59" s="151">
        <f t="shared" ref="G59:K59" si="5">SUM(G60:G63)</f>
        <v>2024.4991</v>
      </c>
      <c r="H59" s="151">
        <f t="shared" si="5"/>
        <v>61.9654</v>
      </c>
      <c r="I59" s="163">
        <f t="shared" si="5"/>
        <v>30.257753</v>
      </c>
      <c r="J59" s="151">
        <f t="shared" si="5"/>
        <v>20</v>
      </c>
      <c r="K59" s="151">
        <f t="shared" si="5"/>
        <v>0.34</v>
      </c>
      <c r="L59" s="164"/>
      <c r="M59" s="178">
        <f t="shared" ref="M59:N59" si="6">SUM(M60:M63)</f>
        <v>2004.4991</v>
      </c>
      <c r="N59" s="179">
        <f t="shared" si="6"/>
        <v>29.917753</v>
      </c>
      <c r="O59" s="180"/>
    </row>
    <row r="60" ht="35.15" customHeight="1" spans="1:15">
      <c r="A60" s="125">
        <v>1</v>
      </c>
      <c r="B60" s="126" t="s">
        <v>132</v>
      </c>
      <c r="C60" s="127" t="s">
        <v>133</v>
      </c>
      <c r="D60" s="126" t="s">
        <v>148</v>
      </c>
      <c r="E60" s="146"/>
      <c r="F60" s="152">
        <v>200</v>
      </c>
      <c r="G60" s="153">
        <v>200</v>
      </c>
      <c r="H60" s="152">
        <v>0.9678</v>
      </c>
      <c r="I60" s="148">
        <v>0.5777</v>
      </c>
      <c r="J60" s="147">
        <v>0</v>
      </c>
      <c r="K60" s="165">
        <v>0</v>
      </c>
      <c r="L60" s="162"/>
      <c r="M60" s="176">
        <f t="shared" ref="M60:M63" si="7">G60-J60</f>
        <v>200</v>
      </c>
      <c r="N60" s="177">
        <f t="shared" ref="N60:N63" si="8">I60-K60</f>
        <v>0.5777</v>
      </c>
      <c r="O60" s="169"/>
    </row>
    <row r="61" ht="35.15" customHeight="1" spans="1:15">
      <c r="A61" s="128">
        <v>2</v>
      </c>
      <c r="B61" s="126" t="s">
        <v>136</v>
      </c>
      <c r="C61" s="126" t="s">
        <v>137</v>
      </c>
      <c r="D61" s="126" t="s">
        <v>148</v>
      </c>
      <c r="E61" s="146"/>
      <c r="F61" s="147">
        <v>10720</v>
      </c>
      <c r="G61" s="149">
        <v>359.51</v>
      </c>
      <c r="H61" s="147">
        <v>11.3294</v>
      </c>
      <c r="I61" s="148">
        <v>7.0741</v>
      </c>
      <c r="J61" s="147">
        <v>0</v>
      </c>
      <c r="K61" s="147">
        <v>0</v>
      </c>
      <c r="L61" s="162"/>
      <c r="M61" s="176">
        <f t="shared" si="7"/>
        <v>359.51</v>
      </c>
      <c r="N61" s="177">
        <f t="shared" si="8"/>
        <v>7.0741</v>
      </c>
      <c r="O61" s="169"/>
    </row>
    <row r="62" ht="35.15" customHeight="1" spans="1:15">
      <c r="A62" s="129"/>
      <c r="B62" s="126" t="s">
        <v>136</v>
      </c>
      <c r="C62" s="126" t="s">
        <v>139</v>
      </c>
      <c r="D62" s="126" t="s">
        <v>149</v>
      </c>
      <c r="E62" s="146"/>
      <c r="F62" s="147">
        <v>10720</v>
      </c>
      <c r="G62" s="148">
        <v>464.9891</v>
      </c>
      <c r="H62" s="147">
        <v>6.0752</v>
      </c>
      <c r="I62" s="148">
        <v>4.065953</v>
      </c>
      <c r="J62" s="147">
        <v>0</v>
      </c>
      <c r="K62" s="147">
        <v>0</v>
      </c>
      <c r="L62" s="162"/>
      <c r="M62" s="176">
        <f t="shared" si="7"/>
        <v>464.9891</v>
      </c>
      <c r="N62" s="177">
        <f t="shared" si="8"/>
        <v>4.065953</v>
      </c>
      <c r="O62" s="169"/>
    </row>
    <row r="63" ht="64" customHeight="1" spans="1:15">
      <c r="A63" s="125">
        <v>3</v>
      </c>
      <c r="B63" s="126" t="s">
        <v>141</v>
      </c>
      <c r="C63" s="126" t="s">
        <v>142</v>
      </c>
      <c r="D63" s="126" t="s">
        <v>148</v>
      </c>
      <c r="E63" s="146"/>
      <c r="F63" s="147">
        <v>1000</v>
      </c>
      <c r="G63" s="149">
        <v>1000</v>
      </c>
      <c r="H63" s="147">
        <v>43.593</v>
      </c>
      <c r="I63" s="148">
        <v>18.54</v>
      </c>
      <c r="J63" s="147">
        <v>20</v>
      </c>
      <c r="K63" s="147">
        <v>0.34</v>
      </c>
      <c r="L63" s="162" t="s">
        <v>367</v>
      </c>
      <c r="M63" s="176">
        <f t="shared" si="7"/>
        <v>980</v>
      </c>
      <c r="N63" s="177">
        <f t="shared" si="8"/>
        <v>18.2</v>
      </c>
      <c r="O63" s="169"/>
    </row>
    <row r="64" s="108" customFormat="1" ht="35.15" customHeight="1" spans="1:15">
      <c r="A64" s="123" t="s">
        <v>144</v>
      </c>
      <c r="B64" s="123" t="s">
        <v>145</v>
      </c>
      <c r="C64" s="131"/>
      <c r="D64" s="132"/>
      <c r="E64" s="150"/>
      <c r="F64" s="154">
        <f>SUM(F65:F79)</f>
        <v>56411.72</v>
      </c>
      <c r="G64" s="154">
        <f t="shared" ref="G64:K64" si="9">SUM(G65:G79)</f>
        <v>50777.1</v>
      </c>
      <c r="H64" s="154">
        <f t="shared" si="9"/>
        <v>1083.64</v>
      </c>
      <c r="I64" s="154">
        <f t="shared" si="9"/>
        <v>494.53</v>
      </c>
      <c r="J64" s="154">
        <f t="shared" si="9"/>
        <v>700</v>
      </c>
      <c r="K64" s="154">
        <f t="shared" si="9"/>
        <v>11.24</v>
      </c>
      <c r="L64" s="164"/>
      <c r="M64" s="181">
        <f t="shared" ref="M64:N64" si="10">SUM(M65:M79)</f>
        <v>50077.1</v>
      </c>
      <c r="N64" s="182">
        <f t="shared" si="10"/>
        <v>483.29</v>
      </c>
      <c r="O64" s="180"/>
    </row>
    <row r="65" ht="35.15" customHeight="1" spans="1:15">
      <c r="A65" s="128">
        <v>1</v>
      </c>
      <c r="B65" s="126" t="s">
        <v>146</v>
      </c>
      <c r="C65" s="127" t="s">
        <v>147</v>
      </c>
      <c r="D65" s="126" t="s">
        <v>148</v>
      </c>
      <c r="E65" s="146"/>
      <c r="F65" s="147">
        <v>10738</v>
      </c>
      <c r="G65" s="149">
        <v>10738</v>
      </c>
      <c r="H65" s="147">
        <v>197.3</v>
      </c>
      <c r="I65" s="148">
        <v>95.51</v>
      </c>
      <c r="J65" s="147">
        <v>0</v>
      </c>
      <c r="K65" s="147">
        <v>0</v>
      </c>
      <c r="L65" s="162"/>
      <c r="M65" s="176">
        <f>G65-J65</f>
        <v>10738</v>
      </c>
      <c r="N65" s="177">
        <f>I65-K65</f>
        <v>95.51</v>
      </c>
      <c r="O65" s="169"/>
    </row>
    <row r="66" ht="35.15" customHeight="1" spans="1:15">
      <c r="A66" s="129"/>
      <c r="B66" s="126" t="s">
        <v>146</v>
      </c>
      <c r="C66" s="127" t="s">
        <v>147</v>
      </c>
      <c r="D66" s="126" t="s">
        <v>149</v>
      </c>
      <c r="E66" s="146"/>
      <c r="F66" s="147">
        <v>10738</v>
      </c>
      <c r="G66" s="148">
        <v>10738</v>
      </c>
      <c r="H66" s="147">
        <v>216.71</v>
      </c>
      <c r="I66" s="147">
        <v>99.65</v>
      </c>
      <c r="J66" s="147">
        <v>0</v>
      </c>
      <c r="K66" s="147">
        <v>0</v>
      </c>
      <c r="L66" s="162"/>
      <c r="M66" s="176">
        <f t="shared" ref="M66:M79" si="11">G66-J66</f>
        <v>10738</v>
      </c>
      <c r="N66" s="177">
        <f t="shared" ref="N66:N79" si="12">I66-K66</f>
        <v>99.65</v>
      </c>
      <c r="O66" s="169"/>
    </row>
    <row r="67" ht="35.15" customHeight="1" spans="1:15">
      <c r="A67" s="128">
        <v>2</v>
      </c>
      <c r="B67" s="126" t="s">
        <v>150</v>
      </c>
      <c r="C67" s="127" t="s">
        <v>151</v>
      </c>
      <c r="D67" s="126" t="s">
        <v>148</v>
      </c>
      <c r="E67" s="146"/>
      <c r="F67" s="147">
        <v>4690.97</v>
      </c>
      <c r="G67" s="149">
        <v>4690.97</v>
      </c>
      <c r="H67" s="147">
        <v>87.53</v>
      </c>
      <c r="I67" s="148">
        <v>57.83</v>
      </c>
      <c r="J67" s="147">
        <v>0</v>
      </c>
      <c r="K67" s="147">
        <v>0</v>
      </c>
      <c r="L67" s="162"/>
      <c r="M67" s="176">
        <f t="shared" si="11"/>
        <v>4690.97</v>
      </c>
      <c r="N67" s="177">
        <f t="shared" si="12"/>
        <v>57.83</v>
      </c>
      <c r="O67" s="169"/>
    </row>
    <row r="68" ht="35.15" customHeight="1" spans="1:15">
      <c r="A68" s="129"/>
      <c r="B68" s="126" t="s">
        <v>150</v>
      </c>
      <c r="C68" s="127" t="s">
        <v>151</v>
      </c>
      <c r="D68" s="126" t="s">
        <v>149</v>
      </c>
      <c r="E68" s="146"/>
      <c r="F68" s="147">
        <v>5180.97</v>
      </c>
      <c r="G68" s="148">
        <v>5180.97</v>
      </c>
      <c r="H68" s="147">
        <v>75.74</v>
      </c>
      <c r="I68" s="147">
        <v>51.29</v>
      </c>
      <c r="J68" s="147">
        <v>0</v>
      </c>
      <c r="K68" s="147">
        <v>0</v>
      </c>
      <c r="L68" s="162"/>
      <c r="M68" s="176">
        <f t="shared" si="11"/>
        <v>5180.97</v>
      </c>
      <c r="N68" s="177">
        <f t="shared" si="12"/>
        <v>51.29</v>
      </c>
      <c r="O68" s="169"/>
    </row>
    <row r="69" ht="54.65" customHeight="1" spans="1:15">
      <c r="A69" s="125">
        <v>3</v>
      </c>
      <c r="B69" s="126" t="s">
        <v>153</v>
      </c>
      <c r="C69" s="127" t="s">
        <v>154</v>
      </c>
      <c r="D69" s="126" t="s">
        <v>148</v>
      </c>
      <c r="E69" s="146"/>
      <c r="F69" s="147">
        <v>300</v>
      </c>
      <c r="G69" s="149">
        <v>300</v>
      </c>
      <c r="H69" s="147">
        <v>14.14</v>
      </c>
      <c r="I69" s="148">
        <v>5.44</v>
      </c>
      <c r="J69" s="147">
        <v>300</v>
      </c>
      <c r="K69" s="147">
        <v>5.44</v>
      </c>
      <c r="L69" s="162" t="s">
        <v>368</v>
      </c>
      <c r="M69" s="176">
        <f t="shared" si="11"/>
        <v>0</v>
      </c>
      <c r="N69" s="177">
        <f t="shared" si="12"/>
        <v>0</v>
      </c>
      <c r="O69" s="169"/>
    </row>
    <row r="70" ht="54.65" customHeight="1" spans="1:15">
      <c r="A70" s="128">
        <v>4</v>
      </c>
      <c r="B70" s="126" t="s">
        <v>156</v>
      </c>
      <c r="C70" s="127" t="s">
        <v>157</v>
      </c>
      <c r="D70" s="126" t="s">
        <v>148</v>
      </c>
      <c r="E70" s="146"/>
      <c r="F70" s="147">
        <v>150</v>
      </c>
      <c r="G70" s="149">
        <v>150</v>
      </c>
      <c r="H70" s="165">
        <v>13.3</v>
      </c>
      <c r="I70" s="183">
        <v>6</v>
      </c>
      <c r="J70" s="147">
        <v>0</v>
      </c>
      <c r="K70" s="147">
        <v>0</v>
      </c>
      <c r="L70" s="162"/>
      <c r="M70" s="176">
        <f t="shared" si="11"/>
        <v>150</v>
      </c>
      <c r="N70" s="177">
        <f t="shared" si="12"/>
        <v>6</v>
      </c>
      <c r="O70" s="169"/>
    </row>
    <row r="71" ht="58" customHeight="1" spans="1:15">
      <c r="A71" s="129"/>
      <c r="B71" s="126" t="s">
        <v>156</v>
      </c>
      <c r="C71" s="127" t="s">
        <v>157</v>
      </c>
      <c r="D71" s="126" t="s">
        <v>149</v>
      </c>
      <c r="E71" s="146"/>
      <c r="F71" s="140">
        <v>150</v>
      </c>
      <c r="G71" s="183">
        <v>5.63</v>
      </c>
      <c r="H71" s="165">
        <v>2.99</v>
      </c>
      <c r="I71" s="165">
        <v>2.99</v>
      </c>
      <c r="J71" s="147">
        <v>0</v>
      </c>
      <c r="K71" s="147">
        <v>0</v>
      </c>
      <c r="L71" s="162"/>
      <c r="M71" s="176">
        <f t="shared" si="11"/>
        <v>5.63</v>
      </c>
      <c r="N71" s="177">
        <f t="shared" si="12"/>
        <v>2.99</v>
      </c>
      <c r="O71" s="169"/>
    </row>
    <row r="72" customHeight="1" spans="1:15">
      <c r="A72" s="128">
        <v>5</v>
      </c>
      <c r="B72" s="126" t="s">
        <v>160</v>
      </c>
      <c r="C72" s="127" t="s">
        <v>161</v>
      </c>
      <c r="D72" s="126" t="s">
        <v>148</v>
      </c>
      <c r="E72" s="146"/>
      <c r="F72" s="147">
        <v>1951.06</v>
      </c>
      <c r="G72" s="149">
        <v>1951.06</v>
      </c>
      <c r="H72" s="147">
        <v>63.37</v>
      </c>
      <c r="I72" s="148">
        <v>33.79</v>
      </c>
      <c r="J72" s="147">
        <v>0</v>
      </c>
      <c r="K72" s="147">
        <v>0</v>
      </c>
      <c r="L72" s="162"/>
      <c r="M72" s="176">
        <f t="shared" si="11"/>
        <v>1951.06</v>
      </c>
      <c r="N72" s="177">
        <f t="shared" si="12"/>
        <v>33.79</v>
      </c>
      <c r="O72" s="169"/>
    </row>
    <row r="73" customHeight="1" spans="1:15">
      <c r="A73" s="129"/>
      <c r="B73" s="126" t="s">
        <v>160</v>
      </c>
      <c r="C73" s="127" t="s">
        <v>161</v>
      </c>
      <c r="D73" s="126" t="s">
        <v>149</v>
      </c>
      <c r="E73" s="146"/>
      <c r="F73" s="147">
        <v>2971.8</v>
      </c>
      <c r="G73" s="148">
        <v>2971.8</v>
      </c>
      <c r="H73" s="147">
        <v>44.07</v>
      </c>
      <c r="I73" s="147">
        <v>24.04</v>
      </c>
      <c r="J73" s="147">
        <v>0</v>
      </c>
      <c r="K73" s="147">
        <v>0</v>
      </c>
      <c r="L73" s="162"/>
      <c r="M73" s="176">
        <f t="shared" si="11"/>
        <v>2971.8</v>
      </c>
      <c r="N73" s="177">
        <f t="shared" si="12"/>
        <v>24.04</v>
      </c>
      <c r="O73" s="169"/>
    </row>
    <row r="74" customHeight="1" spans="1:15">
      <c r="A74" s="128">
        <v>6</v>
      </c>
      <c r="B74" s="126" t="s">
        <v>162</v>
      </c>
      <c r="C74" s="127" t="s">
        <v>163</v>
      </c>
      <c r="D74" s="126" t="s">
        <v>148</v>
      </c>
      <c r="E74" s="146"/>
      <c r="F74" s="147">
        <v>2180</v>
      </c>
      <c r="G74" s="149">
        <v>2180</v>
      </c>
      <c r="H74" s="147">
        <v>18.89</v>
      </c>
      <c r="I74" s="148">
        <v>8.28</v>
      </c>
      <c r="J74" s="147">
        <v>0</v>
      </c>
      <c r="K74" s="147">
        <v>0</v>
      </c>
      <c r="L74" s="162"/>
      <c r="M74" s="176">
        <f t="shared" si="11"/>
        <v>2180</v>
      </c>
      <c r="N74" s="177">
        <f t="shared" si="12"/>
        <v>8.28</v>
      </c>
      <c r="O74" s="169"/>
    </row>
    <row r="75" customHeight="1" spans="1:15">
      <c r="A75" s="129"/>
      <c r="B75" s="126" t="s">
        <v>162</v>
      </c>
      <c r="C75" s="127" t="s">
        <v>163</v>
      </c>
      <c r="D75" s="126" t="s">
        <v>149</v>
      </c>
      <c r="E75" s="146"/>
      <c r="F75" s="147">
        <v>9361</v>
      </c>
      <c r="G75" s="148">
        <v>9361</v>
      </c>
      <c r="H75" s="147">
        <v>169.25</v>
      </c>
      <c r="I75" s="147">
        <v>69.23</v>
      </c>
      <c r="J75" s="147">
        <v>0</v>
      </c>
      <c r="K75" s="147">
        <v>0</v>
      </c>
      <c r="L75" s="162"/>
      <c r="M75" s="176">
        <f t="shared" si="11"/>
        <v>9361</v>
      </c>
      <c r="N75" s="177">
        <f t="shared" si="12"/>
        <v>69.23</v>
      </c>
      <c r="O75" s="169"/>
    </row>
    <row r="76" ht="50.15" customHeight="1" spans="1:15">
      <c r="A76" s="125">
        <v>7</v>
      </c>
      <c r="B76" s="126" t="s">
        <v>164</v>
      </c>
      <c r="C76" s="127" t="s">
        <v>165</v>
      </c>
      <c r="D76" s="126" t="s">
        <v>148</v>
      </c>
      <c r="E76" s="146"/>
      <c r="F76" s="147">
        <v>1599.92</v>
      </c>
      <c r="G76" s="149">
        <v>1599.92</v>
      </c>
      <c r="H76" s="147">
        <v>85.13</v>
      </c>
      <c r="I76" s="148">
        <v>29.84</v>
      </c>
      <c r="J76" s="147">
        <v>0</v>
      </c>
      <c r="K76" s="147">
        <v>0</v>
      </c>
      <c r="L76" s="162"/>
      <c r="M76" s="176">
        <f t="shared" si="11"/>
        <v>1599.92</v>
      </c>
      <c r="N76" s="177">
        <f t="shared" si="12"/>
        <v>29.84</v>
      </c>
      <c r="O76" s="169"/>
    </row>
    <row r="77" ht="35.15" customHeight="1" spans="1:15">
      <c r="A77" s="128">
        <v>8</v>
      </c>
      <c r="B77" s="126" t="s">
        <v>166</v>
      </c>
      <c r="C77" s="127" t="s">
        <v>167</v>
      </c>
      <c r="D77" s="126" t="s">
        <v>148</v>
      </c>
      <c r="E77" s="146"/>
      <c r="F77" s="147">
        <v>200</v>
      </c>
      <c r="G77" s="149">
        <v>200</v>
      </c>
      <c r="H77" s="147">
        <v>5.83</v>
      </c>
      <c r="I77" s="148">
        <v>3.81</v>
      </c>
      <c r="J77" s="147">
        <f>G77</f>
        <v>200</v>
      </c>
      <c r="K77" s="147">
        <f>I77</f>
        <v>3.81</v>
      </c>
      <c r="L77" s="162" t="s">
        <v>369</v>
      </c>
      <c r="M77" s="176">
        <f t="shared" si="11"/>
        <v>0</v>
      </c>
      <c r="N77" s="177">
        <f t="shared" si="12"/>
        <v>0</v>
      </c>
      <c r="O77" s="169"/>
    </row>
    <row r="78" ht="35.15" customHeight="1" spans="1:15">
      <c r="A78" s="129"/>
      <c r="B78" s="126" t="s">
        <v>166</v>
      </c>
      <c r="C78" s="127" t="s">
        <v>167</v>
      </c>
      <c r="D78" s="126" t="s">
        <v>149</v>
      </c>
      <c r="E78" s="146"/>
      <c r="F78" s="147">
        <v>200</v>
      </c>
      <c r="G78" s="148">
        <v>200</v>
      </c>
      <c r="H78" s="147">
        <v>2.91</v>
      </c>
      <c r="I78" s="147">
        <v>1.99</v>
      </c>
      <c r="J78" s="147">
        <f>G78</f>
        <v>200</v>
      </c>
      <c r="K78" s="147">
        <f>I78</f>
        <v>1.99</v>
      </c>
      <c r="L78" s="162" t="s">
        <v>369</v>
      </c>
      <c r="M78" s="176">
        <f t="shared" si="11"/>
        <v>0</v>
      </c>
      <c r="N78" s="177">
        <f t="shared" si="12"/>
        <v>0</v>
      </c>
      <c r="O78" s="169"/>
    </row>
    <row r="79" ht="35.15" customHeight="1" spans="1:15">
      <c r="A79" s="125">
        <v>9</v>
      </c>
      <c r="B79" s="126" t="s">
        <v>169</v>
      </c>
      <c r="C79" s="127" t="s">
        <v>170</v>
      </c>
      <c r="D79" s="126" t="s">
        <v>149</v>
      </c>
      <c r="E79" s="146"/>
      <c r="F79" s="147">
        <v>6000</v>
      </c>
      <c r="G79" s="148">
        <v>509.75</v>
      </c>
      <c r="H79" s="147">
        <v>86.48</v>
      </c>
      <c r="I79" s="147">
        <v>4.84</v>
      </c>
      <c r="J79" s="147">
        <v>0</v>
      </c>
      <c r="K79" s="147">
        <v>0</v>
      </c>
      <c r="L79" s="162"/>
      <c r="M79" s="176">
        <f t="shared" si="11"/>
        <v>509.75</v>
      </c>
      <c r="N79" s="177">
        <f t="shared" si="12"/>
        <v>4.84</v>
      </c>
      <c r="O79" s="169"/>
    </row>
    <row r="80" s="108" customFormat="1" ht="35.15" customHeight="1" spans="1:15">
      <c r="A80" s="123" t="s">
        <v>171</v>
      </c>
      <c r="B80" s="123" t="s">
        <v>172</v>
      </c>
      <c r="C80" s="131"/>
      <c r="D80" s="132"/>
      <c r="E80" s="150"/>
      <c r="F80" s="154">
        <f>SUM(F81:F100)</f>
        <v>29243.17408</v>
      </c>
      <c r="G80" s="154">
        <f t="shared" ref="G80:K80" si="13">SUM(G81:G100)</f>
        <v>15202.81</v>
      </c>
      <c r="H80" s="154">
        <f t="shared" si="13"/>
        <v>297.6214</v>
      </c>
      <c r="I80" s="154">
        <f t="shared" si="13"/>
        <v>131.2</v>
      </c>
      <c r="J80" s="154">
        <f t="shared" si="13"/>
        <v>2086.76</v>
      </c>
      <c r="K80" s="154">
        <f t="shared" si="13"/>
        <v>28.59</v>
      </c>
      <c r="L80" s="164"/>
      <c r="M80" s="181">
        <f t="shared" ref="M80:N80" si="14">SUM(M81:M100)</f>
        <v>13116.05</v>
      </c>
      <c r="N80" s="182">
        <f t="shared" si="14"/>
        <v>102.61</v>
      </c>
      <c r="O80" s="180"/>
    </row>
    <row r="81" ht="35.15" customHeight="1" spans="1:15">
      <c r="A81" s="125">
        <v>1</v>
      </c>
      <c r="B81" s="126" t="s">
        <v>173</v>
      </c>
      <c r="C81" s="127" t="s">
        <v>174</v>
      </c>
      <c r="D81" s="126" t="s">
        <v>148</v>
      </c>
      <c r="E81" s="146"/>
      <c r="F81" s="147">
        <v>200</v>
      </c>
      <c r="G81" s="149">
        <v>200</v>
      </c>
      <c r="H81" s="147">
        <v>4.25</v>
      </c>
      <c r="I81" s="148">
        <v>1.81</v>
      </c>
      <c r="J81" s="147">
        <v>200</v>
      </c>
      <c r="K81" s="147">
        <v>1.81</v>
      </c>
      <c r="L81" s="127" t="s">
        <v>370</v>
      </c>
      <c r="M81" s="176">
        <f t="shared" ref="M81:M144" si="15">G81-J81</f>
        <v>0</v>
      </c>
      <c r="N81" s="177">
        <f t="shared" ref="N81:N144" si="16">I81-K81</f>
        <v>0</v>
      </c>
      <c r="O81" s="169"/>
    </row>
    <row r="82" ht="35.15" customHeight="1" spans="1:15">
      <c r="A82" s="125">
        <v>2</v>
      </c>
      <c r="B82" s="126" t="s">
        <v>175</v>
      </c>
      <c r="C82" s="127" t="s">
        <v>176</v>
      </c>
      <c r="D82" s="126" t="s">
        <v>149</v>
      </c>
      <c r="E82" s="146"/>
      <c r="F82" s="147">
        <v>16200</v>
      </c>
      <c r="G82" s="148">
        <v>3825.01</v>
      </c>
      <c r="H82" s="147">
        <v>33.8</v>
      </c>
      <c r="I82" s="147">
        <v>20.12</v>
      </c>
      <c r="J82" s="147"/>
      <c r="K82" s="147"/>
      <c r="L82" s="162"/>
      <c r="M82" s="176">
        <f t="shared" si="15"/>
        <v>3825.01</v>
      </c>
      <c r="N82" s="177">
        <f t="shared" si="16"/>
        <v>20.12</v>
      </c>
      <c r="O82" s="169"/>
    </row>
    <row r="83" ht="79.5" customHeight="1" spans="1:15">
      <c r="A83" s="128">
        <v>3</v>
      </c>
      <c r="B83" s="126" t="s">
        <v>177</v>
      </c>
      <c r="C83" s="127" t="s">
        <v>178</v>
      </c>
      <c r="D83" s="126" t="s">
        <v>148</v>
      </c>
      <c r="E83" s="146"/>
      <c r="F83" s="147">
        <v>695</v>
      </c>
      <c r="G83" s="149">
        <v>695</v>
      </c>
      <c r="H83" s="147">
        <v>26.56</v>
      </c>
      <c r="I83" s="148">
        <v>12.95</v>
      </c>
      <c r="J83" s="147">
        <v>638.5</v>
      </c>
      <c r="K83" s="147">
        <v>11.82</v>
      </c>
      <c r="L83" s="127" t="s">
        <v>371</v>
      </c>
      <c r="M83" s="176">
        <f t="shared" si="15"/>
        <v>56.5</v>
      </c>
      <c r="N83" s="177">
        <f t="shared" si="16"/>
        <v>1.13</v>
      </c>
      <c r="O83" s="169"/>
    </row>
    <row r="84" ht="84.65" customHeight="1" spans="1:15">
      <c r="A84" s="129"/>
      <c r="B84" s="126" t="s">
        <v>177</v>
      </c>
      <c r="C84" s="127" t="s">
        <v>178</v>
      </c>
      <c r="D84" s="126" t="s">
        <v>149</v>
      </c>
      <c r="E84" s="146"/>
      <c r="F84" s="147">
        <v>300</v>
      </c>
      <c r="G84" s="148">
        <v>300</v>
      </c>
      <c r="H84" s="147">
        <v>5.075</v>
      </c>
      <c r="I84" s="147">
        <v>0.96</v>
      </c>
      <c r="J84" s="147">
        <v>275</v>
      </c>
      <c r="K84" s="147">
        <v>0.71</v>
      </c>
      <c r="L84" s="127" t="s">
        <v>372</v>
      </c>
      <c r="M84" s="176">
        <f t="shared" si="15"/>
        <v>25</v>
      </c>
      <c r="N84" s="177">
        <f t="shared" si="16"/>
        <v>0.25</v>
      </c>
      <c r="O84" s="169"/>
    </row>
    <row r="85" ht="35.15" customHeight="1" spans="1:15">
      <c r="A85" s="125">
        <v>4</v>
      </c>
      <c r="B85" s="126" t="s">
        <v>181</v>
      </c>
      <c r="C85" s="127" t="s">
        <v>182</v>
      </c>
      <c r="D85" s="126" t="s">
        <v>148</v>
      </c>
      <c r="E85" s="146"/>
      <c r="F85" s="147">
        <v>40</v>
      </c>
      <c r="G85" s="149">
        <v>40</v>
      </c>
      <c r="H85" s="147">
        <v>1.76</v>
      </c>
      <c r="I85" s="148">
        <v>0.8</v>
      </c>
      <c r="J85" s="147"/>
      <c r="K85" s="147"/>
      <c r="L85" s="162"/>
      <c r="M85" s="176">
        <f t="shared" si="15"/>
        <v>40</v>
      </c>
      <c r="N85" s="177">
        <f t="shared" si="16"/>
        <v>0.8</v>
      </c>
      <c r="O85" s="169"/>
    </row>
    <row r="86" ht="35.15" customHeight="1" spans="1:15">
      <c r="A86" s="125">
        <v>5</v>
      </c>
      <c r="B86" s="126" t="s">
        <v>184</v>
      </c>
      <c r="C86" s="127" t="s">
        <v>185</v>
      </c>
      <c r="D86" s="126" t="s">
        <v>148</v>
      </c>
      <c r="E86" s="146"/>
      <c r="F86" s="147">
        <v>68</v>
      </c>
      <c r="G86" s="149">
        <v>68</v>
      </c>
      <c r="H86" s="147">
        <v>2.87</v>
      </c>
      <c r="I86" s="148">
        <v>1.36</v>
      </c>
      <c r="J86" s="147"/>
      <c r="K86" s="147"/>
      <c r="L86" s="162"/>
      <c r="M86" s="176">
        <f t="shared" si="15"/>
        <v>68</v>
      </c>
      <c r="N86" s="177">
        <f t="shared" si="16"/>
        <v>1.36</v>
      </c>
      <c r="O86" s="169"/>
    </row>
    <row r="87" ht="35.15" customHeight="1" spans="1:15">
      <c r="A87" s="125">
        <v>6</v>
      </c>
      <c r="B87" s="126" t="s">
        <v>187</v>
      </c>
      <c r="C87" s="127" t="s">
        <v>188</v>
      </c>
      <c r="D87" s="126" t="s">
        <v>148</v>
      </c>
      <c r="E87" s="146"/>
      <c r="F87" s="147">
        <v>30</v>
      </c>
      <c r="G87" s="149">
        <v>30</v>
      </c>
      <c r="H87" s="147">
        <v>1.6024</v>
      </c>
      <c r="I87" s="148">
        <v>1.17</v>
      </c>
      <c r="J87" s="147"/>
      <c r="K87" s="147"/>
      <c r="L87" s="162"/>
      <c r="M87" s="176">
        <f t="shared" si="15"/>
        <v>30</v>
      </c>
      <c r="N87" s="177">
        <f t="shared" si="16"/>
        <v>1.17</v>
      </c>
      <c r="O87" s="169"/>
    </row>
    <row r="88" ht="54" customHeight="1" spans="1:15">
      <c r="A88" s="125">
        <v>7</v>
      </c>
      <c r="B88" s="126" t="s">
        <v>189</v>
      </c>
      <c r="C88" s="127" t="s">
        <v>190</v>
      </c>
      <c r="D88" s="126" t="s">
        <v>148</v>
      </c>
      <c r="E88" s="146"/>
      <c r="F88" s="147">
        <v>150</v>
      </c>
      <c r="G88" s="149">
        <v>67.06</v>
      </c>
      <c r="H88" s="147">
        <v>2.54</v>
      </c>
      <c r="I88" s="148">
        <v>1.13</v>
      </c>
      <c r="J88" s="147">
        <v>67.06</v>
      </c>
      <c r="K88" s="147">
        <v>1.13</v>
      </c>
      <c r="L88" s="127" t="s">
        <v>373</v>
      </c>
      <c r="M88" s="176">
        <f t="shared" si="15"/>
        <v>0</v>
      </c>
      <c r="N88" s="177">
        <f t="shared" si="16"/>
        <v>0</v>
      </c>
      <c r="O88" s="169"/>
    </row>
    <row r="89" customHeight="1" spans="1:15">
      <c r="A89" s="125">
        <v>8</v>
      </c>
      <c r="B89" s="126" t="s">
        <v>191</v>
      </c>
      <c r="C89" s="127" t="s">
        <v>192</v>
      </c>
      <c r="D89" s="126" t="s">
        <v>148</v>
      </c>
      <c r="E89" s="146"/>
      <c r="F89" s="147">
        <v>500</v>
      </c>
      <c r="G89" s="149">
        <v>200</v>
      </c>
      <c r="H89" s="147">
        <v>0.909</v>
      </c>
      <c r="I89" s="148">
        <v>0.9</v>
      </c>
      <c r="J89" s="147"/>
      <c r="K89" s="147"/>
      <c r="L89" s="162"/>
      <c r="M89" s="176">
        <f t="shared" si="15"/>
        <v>200</v>
      </c>
      <c r="N89" s="177">
        <f t="shared" si="16"/>
        <v>0.9</v>
      </c>
      <c r="O89" s="169"/>
    </row>
    <row r="90" ht="35.15" customHeight="1" spans="1:15">
      <c r="A90" s="128">
        <v>9</v>
      </c>
      <c r="B90" s="126" t="s">
        <v>193</v>
      </c>
      <c r="C90" s="127" t="s">
        <v>194</v>
      </c>
      <c r="D90" s="126" t="s">
        <v>148</v>
      </c>
      <c r="E90" s="146"/>
      <c r="F90" s="147">
        <v>1810</v>
      </c>
      <c r="G90" s="149">
        <v>1623.56</v>
      </c>
      <c r="H90" s="147">
        <v>61.49</v>
      </c>
      <c r="I90" s="148">
        <v>23.61</v>
      </c>
      <c r="J90" s="147"/>
      <c r="K90" s="147"/>
      <c r="L90" s="162"/>
      <c r="M90" s="176">
        <f t="shared" si="15"/>
        <v>1623.56</v>
      </c>
      <c r="N90" s="177">
        <f t="shared" si="16"/>
        <v>23.61</v>
      </c>
      <c r="O90" s="169"/>
    </row>
    <row r="91" ht="35.15" customHeight="1" spans="1:15">
      <c r="A91" s="129"/>
      <c r="B91" s="126" t="s">
        <v>193</v>
      </c>
      <c r="C91" s="127" t="s">
        <v>194</v>
      </c>
      <c r="D91" s="126" t="s">
        <v>149</v>
      </c>
      <c r="E91" s="146"/>
      <c r="F91" s="147">
        <v>1710</v>
      </c>
      <c r="G91" s="148">
        <v>1407</v>
      </c>
      <c r="H91" s="147">
        <v>40.18</v>
      </c>
      <c r="I91" s="147">
        <v>14</v>
      </c>
      <c r="J91" s="147"/>
      <c r="K91" s="147"/>
      <c r="L91" s="162"/>
      <c r="M91" s="176">
        <f t="shared" si="15"/>
        <v>1407</v>
      </c>
      <c r="N91" s="177">
        <f t="shared" si="16"/>
        <v>14</v>
      </c>
      <c r="O91" s="169"/>
    </row>
    <row r="92" ht="35.15" customHeight="1" spans="1:15">
      <c r="A92" s="125">
        <v>10</v>
      </c>
      <c r="B92" s="126" t="s">
        <v>197</v>
      </c>
      <c r="C92" s="127" t="s">
        <v>198</v>
      </c>
      <c r="D92" s="126" t="s">
        <v>148</v>
      </c>
      <c r="E92" s="146"/>
      <c r="F92" s="147">
        <v>500</v>
      </c>
      <c r="G92" s="149">
        <v>500</v>
      </c>
      <c r="H92" s="147">
        <v>7.85</v>
      </c>
      <c r="I92" s="148">
        <v>7.85</v>
      </c>
      <c r="J92" s="147"/>
      <c r="K92" s="147"/>
      <c r="L92" s="162"/>
      <c r="M92" s="176">
        <f t="shared" si="15"/>
        <v>500</v>
      </c>
      <c r="N92" s="177">
        <f t="shared" si="16"/>
        <v>7.85</v>
      </c>
      <c r="O92" s="169"/>
    </row>
    <row r="93" ht="125.15" customHeight="1" spans="1:15">
      <c r="A93" s="125">
        <v>11</v>
      </c>
      <c r="B93" s="126" t="s">
        <v>199</v>
      </c>
      <c r="C93" s="127" t="s">
        <v>200</v>
      </c>
      <c r="D93" s="126" t="s">
        <v>148</v>
      </c>
      <c r="E93" s="146"/>
      <c r="F93" s="147">
        <v>70</v>
      </c>
      <c r="G93" s="148">
        <v>70</v>
      </c>
      <c r="H93" s="147">
        <v>3.325</v>
      </c>
      <c r="I93" s="147">
        <v>1.2</v>
      </c>
      <c r="J93" s="147">
        <v>56</v>
      </c>
      <c r="K93" s="147">
        <v>0.92</v>
      </c>
      <c r="L93" s="127" t="s">
        <v>374</v>
      </c>
      <c r="M93" s="176">
        <f t="shared" si="15"/>
        <v>14</v>
      </c>
      <c r="N93" s="177">
        <f t="shared" si="16"/>
        <v>0.28</v>
      </c>
      <c r="O93" s="169"/>
    </row>
    <row r="94" ht="74.5" customHeight="1" spans="1:15">
      <c r="A94" s="128">
        <v>12</v>
      </c>
      <c r="B94" s="126" t="s">
        <v>201</v>
      </c>
      <c r="C94" s="127" t="s">
        <v>202</v>
      </c>
      <c r="D94" s="126" t="s">
        <v>148</v>
      </c>
      <c r="E94" s="146"/>
      <c r="F94" s="147">
        <v>780</v>
      </c>
      <c r="G94" s="149">
        <v>526.5</v>
      </c>
      <c r="H94" s="147">
        <v>22.61</v>
      </c>
      <c r="I94" s="148">
        <v>10.53</v>
      </c>
      <c r="J94" s="147">
        <v>526.5</v>
      </c>
      <c r="K94" s="147">
        <v>10.53</v>
      </c>
      <c r="L94" s="127" t="s">
        <v>375</v>
      </c>
      <c r="M94" s="176">
        <f t="shared" si="15"/>
        <v>0</v>
      </c>
      <c r="N94" s="177">
        <f t="shared" si="16"/>
        <v>0</v>
      </c>
      <c r="O94" s="169"/>
    </row>
    <row r="95" ht="35.15" customHeight="1" spans="1:15">
      <c r="A95" s="129"/>
      <c r="B95" s="126" t="s">
        <v>201</v>
      </c>
      <c r="C95" s="127" t="s">
        <v>203</v>
      </c>
      <c r="D95" s="126" t="s">
        <v>148</v>
      </c>
      <c r="E95" s="146"/>
      <c r="F95" s="147">
        <v>500</v>
      </c>
      <c r="G95" s="149">
        <v>500</v>
      </c>
      <c r="H95" s="147">
        <v>14.61</v>
      </c>
      <c r="I95" s="148">
        <v>3</v>
      </c>
      <c r="J95" s="147"/>
      <c r="K95" s="147"/>
      <c r="L95" s="162"/>
      <c r="M95" s="176">
        <f t="shared" si="15"/>
        <v>500</v>
      </c>
      <c r="N95" s="177">
        <f t="shared" si="16"/>
        <v>3</v>
      </c>
      <c r="O95" s="169"/>
    </row>
    <row r="96" ht="35.15" customHeight="1" spans="1:15">
      <c r="A96" s="128">
        <v>13</v>
      </c>
      <c r="B96" s="126" t="s">
        <v>204</v>
      </c>
      <c r="C96" s="127" t="s">
        <v>205</v>
      </c>
      <c r="D96" s="126" t="s">
        <v>148</v>
      </c>
      <c r="E96" s="146"/>
      <c r="F96" s="147">
        <v>229.1488</v>
      </c>
      <c r="G96" s="149">
        <v>229.15</v>
      </c>
      <c r="H96" s="147">
        <v>9.51</v>
      </c>
      <c r="I96" s="148">
        <v>4.04</v>
      </c>
      <c r="J96" s="147"/>
      <c r="K96" s="147"/>
      <c r="L96" s="162"/>
      <c r="M96" s="176">
        <f t="shared" si="15"/>
        <v>229.15</v>
      </c>
      <c r="N96" s="177">
        <f t="shared" si="16"/>
        <v>4.04</v>
      </c>
      <c r="O96" s="169"/>
    </row>
    <row r="97" ht="35.15" customHeight="1" spans="1:15">
      <c r="A97" s="129"/>
      <c r="B97" s="126" t="s">
        <v>204</v>
      </c>
      <c r="C97" s="127" t="s">
        <v>205</v>
      </c>
      <c r="D97" s="126" t="s">
        <v>149</v>
      </c>
      <c r="E97" s="146"/>
      <c r="F97" s="147">
        <v>229.1488</v>
      </c>
      <c r="G97" s="148">
        <v>229.15</v>
      </c>
      <c r="H97" s="147">
        <v>4.73</v>
      </c>
      <c r="I97" s="147">
        <v>1.94</v>
      </c>
      <c r="J97" s="147"/>
      <c r="K97" s="147"/>
      <c r="L97" s="162"/>
      <c r="M97" s="176">
        <f t="shared" si="15"/>
        <v>229.15</v>
      </c>
      <c r="N97" s="177">
        <f t="shared" si="16"/>
        <v>1.94</v>
      </c>
      <c r="O97" s="169"/>
    </row>
    <row r="98" ht="35.15" customHeight="1" spans="1:15">
      <c r="A98" s="125">
        <v>14</v>
      </c>
      <c r="B98" s="126" t="s">
        <v>206</v>
      </c>
      <c r="C98" s="127" t="s">
        <v>207</v>
      </c>
      <c r="D98" s="126" t="s">
        <v>148</v>
      </c>
      <c r="E98" s="146"/>
      <c r="F98" s="147">
        <v>66.92648</v>
      </c>
      <c r="G98" s="149">
        <v>66.93</v>
      </c>
      <c r="H98" s="147">
        <v>0.17</v>
      </c>
      <c r="I98" s="148">
        <v>0.11</v>
      </c>
      <c r="J98" s="147"/>
      <c r="K98" s="147"/>
      <c r="L98" s="162"/>
      <c r="M98" s="176">
        <f t="shared" si="15"/>
        <v>66.93</v>
      </c>
      <c r="N98" s="177">
        <f t="shared" si="16"/>
        <v>0.11</v>
      </c>
      <c r="O98" s="169"/>
    </row>
    <row r="99" ht="53.15" customHeight="1" spans="1:15">
      <c r="A99" s="128">
        <v>15</v>
      </c>
      <c r="B99" s="126" t="s">
        <v>208</v>
      </c>
      <c r="C99" s="127" t="s">
        <v>209</v>
      </c>
      <c r="D99" s="126" t="s">
        <v>148</v>
      </c>
      <c r="E99" s="146"/>
      <c r="F99" s="147">
        <v>1500</v>
      </c>
      <c r="G99" s="149">
        <v>1500</v>
      </c>
      <c r="H99" s="147">
        <v>9.05</v>
      </c>
      <c r="I99" s="148">
        <v>4.51</v>
      </c>
      <c r="J99" s="147">
        <f>321.87-160.02</f>
        <v>161.85</v>
      </c>
      <c r="K99" s="147">
        <v>0.05</v>
      </c>
      <c r="L99" s="127" t="s">
        <v>376</v>
      </c>
      <c r="M99" s="176">
        <f t="shared" si="15"/>
        <v>1338.15</v>
      </c>
      <c r="N99" s="177">
        <f t="shared" si="16"/>
        <v>4.46</v>
      </c>
      <c r="O99" s="169"/>
    </row>
    <row r="100" ht="51" customHeight="1" spans="1:15">
      <c r="A100" s="129"/>
      <c r="B100" s="126" t="s">
        <v>208</v>
      </c>
      <c r="C100" s="127" t="s">
        <v>209</v>
      </c>
      <c r="D100" s="126" t="s">
        <v>149</v>
      </c>
      <c r="E100" s="146"/>
      <c r="F100" s="147">
        <v>3664.95</v>
      </c>
      <c r="G100" s="148">
        <v>3125.45</v>
      </c>
      <c r="H100" s="147">
        <v>44.73</v>
      </c>
      <c r="I100" s="147">
        <v>19.21</v>
      </c>
      <c r="J100" s="147">
        <f>321.87-160.02</f>
        <v>161.85</v>
      </c>
      <c r="K100" s="147">
        <v>1.62</v>
      </c>
      <c r="L100" s="127" t="s">
        <v>376</v>
      </c>
      <c r="M100" s="176">
        <f t="shared" si="15"/>
        <v>2963.6</v>
      </c>
      <c r="N100" s="177">
        <f t="shared" si="16"/>
        <v>17.59</v>
      </c>
      <c r="O100" s="169"/>
    </row>
    <row r="101" s="108" customFormat="1" ht="35.15" customHeight="1" spans="1:15">
      <c r="A101" s="123" t="s">
        <v>210</v>
      </c>
      <c r="B101" s="123" t="s">
        <v>211</v>
      </c>
      <c r="C101" s="131"/>
      <c r="D101" s="132"/>
      <c r="E101" s="150"/>
      <c r="F101" s="154">
        <f>SUM(F102:F109)</f>
        <v>130336</v>
      </c>
      <c r="G101" s="154">
        <f t="shared" ref="G101:K101" si="17">SUM(G102:G109)</f>
        <v>117861.2</v>
      </c>
      <c r="H101" s="154">
        <f t="shared" si="17"/>
        <v>3352.05</v>
      </c>
      <c r="I101" s="154">
        <f t="shared" si="17"/>
        <v>622.61</v>
      </c>
      <c r="J101" s="154">
        <f t="shared" si="17"/>
        <v>81592.73</v>
      </c>
      <c r="K101" s="154">
        <f t="shared" si="17"/>
        <v>315.13</v>
      </c>
      <c r="L101" s="164"/>
      <c r="M101" s="181">
        <f t="shared" si="15"/>
        <v>36268.47</v>
      </c>
      <c r="N101" s="182">
        <f t="shared" si="16"/>
        <v>307.48</v>
      </c>
      <c r="O101" s="180"/>
    </row>
    <row r="102" ht="35.15" customHeight="1" spans="1:15">
      <c r="A102" s="128">
        <v>1</v>
      </c>
      <c r="B102" s="169" t="s">
        <v>212</v>
      </c>
      <c r="C102" s="127" t="s">
        <v>213</v>
      </c>
      <c r="D102" s="126" t="s">
        <v>148</v>
      </c>
      <c r="E102" s="146"/>
      <c r="F102" s="147">
        <v>45000</v>
      </c>
      <c r="G102" s="149">
        <v>40000</v>
      </c>
      <c r="H102" s="147">
        <v>1767.7</v>
      </c>
      <c r="I102" s="148">
        <v>200</v>
      </c>
      <c r="J102" s="147">
        <v>40000</v>
      </c>
      <c r="K102" s="147">
        <v>200</v>
      </c>
      <c r="L102" s="127" t="s">
        <v>377</v>
      </c>
      <c r="M102" s="176">
        <f t="shared" si="15"/>
        <v>0</v>
      </c>
      <c r="N102" s="177">
        <f t="shared" si="16"/>
        <v>0</v>
      </c>
      <c r="O102" s="169"/>
    </row>
    <row r="103" ht="35.15" customHeight="1" spans="1:15">
      <c r="A103" s="129"/>
      <c r="B103" s="169" t="s">
        <v>212</v>
      </c>
      <c r="C103" s="127" t="s">
        <v>213</v>
      </c>
      <c r="D103" s="126" t="s">
        <v>149</v>
      </c>
      <c r="E103" s="146"/>
      <c r="F103" s="147">
        <v>45000</v>
      </c>
      <c r="G103" s="148">
        <v>40000</v>
      </c>
      <c r="H103" s="147">
        <v>853.88</v>
      </c>
      <c r="I103" s="147">
        <v>100</v>
      </c>
      <c r="J103" s="147">
        <v>40000</v>
      </c>
      <c r="K103" s="147">
        <v>100</v>
      </c>
      <c r="L103" s="127" t="s">
        <v>377</v>
      </c>
      <c r="M103" s="176">
        <f t="shared" si="15"/>
        <v>0</v>
      </c>
      <c r="N103" s="177">
        <f t="shared" si="16"/>
        <v>0</v>
      </c>
      <c r="O103" s="169"/>
    </row>
    <row r="104" ht="35.15" customHeight="1" spans="1:15">
      <c r="A104" s="128">
        <v>2</v>
      </c>
      <c r="B104" s="169" t="s">
        <v>215</v>
      </c>
      <c r="C104" s="127" t="s">
        <v>216</v>
      </c>
      <c r="D104" s="126" t="s">
        <v>148</v>
      </c>
      <c r="E104" s="146"/>
      <c r="F104" s="147">
        <v>290</v>
      </c>
      <c r="G104" s="149">
        <v>290</v>
      </c>
      <c r="H104" s="147">
        <v>10.15</v>
      </c>
      <c r="I104" s="148">
        <v>3.16</v>
      </c>
      <c r="J104" s="147">
        <v>155</v>
      </c>
      <c r="K104" s="147">
        <v>0.46</v>
      </c>
      <c r="L104" s="162" t="s">
        <v>378</v>
      </c>
      <c r="M104" s="176">
        <f t="shared" si="15"/>
        <v>135</v>
      </c>
      <c r="N104" s="177">
        <f t="shared" si="16"/>
        <v>2.7</v>
      </c>
      <c r="O104" s="169"/>
    </row>
    <row r="105" ht="35.15" customHeight="1" spans="1:15">
      <c r="A105" s="129"/>
      <c r="B105" s="169" t="s">
        <v>215</v>
      </c>
      <c r="C105" s="127" t="s">
        <v>216</v>
      </c>
      <c r="D105" s="126" t="s">
        <v>149</v>
      </c>
      <c r="E105" s="146"/>
      <c r="F105" s="147">
        <v>290</v>
      </c>
      <c r="G105" s="148">
        <v>290</v>
      </c>
      <c r="H105" s="147">
        <v>5.07</v>
      </c>
      <c r="I105" s="147">
        <v>1.92</v>
      </c>
      <c r="J105" s="147">
        <v>113.13</v>
      </c>
      <c r="K105" s="147">
        <v>0.15</v>
      </c>
      <c r="L105" s="162" t="s">
        <v>379</v>
      </c>
      <c r="M105" s="176">
        <f t="shared" si="15"/>
        <v>176.87</v>
      </c>
      <c r="N105" s="177">
        <f t="shared" si="16"/>
        <v>1.77</v>
      </c>
      <c r="O105" s="169"/>
    </row>
    <row r="106" ht="35.15" customHeight="1" spans="1:15">
      <c r="A106" s="128">
        <v>3</v>
      </c>
      <c r="B106" s="169" t="s">
        <v>217</v>
      </c>
      <c r="C106" s="127" t="s">
        <v>218</v>
      </c>
      <c r="D106" s="126" t="s">
        <v>148</v>
      </c>
      <c r="E106" s="146"/>
      <c r="F106" s="147">
        <v>15450</v>
      </c>
      <c r="G106" s="149">
        <v>15450</v>
      </c>
      <c r="H106" s="147">
        <v>335.38</v>
      </c>
      <c r="I106" s="148">
        <v>200</v>
      </c>
      <c r="J106" s="147"/>
      <c r="K106" s="147"/>
      <c r="L106" s="162"/>
      <c r="M106" s="176">
        <f t="shared" si="15"/>
        <v>15450</v>
      </c>
      <c r="N106" s="177">
        <f t="shared" si="16"/>
        <v>200</v>
      </c>
      <c r="O106" s="169"/>
    </row>
    <row r="107" ht="35.15" customHeight="1" spans="1:15">
      <c r="A107" s="129"/>
      <c r="B107" s="169" t="s">
        <v>217</v>
      </c>
      <c r="C107" s="127" t="s">
        <v>218</v>
      </c>
      <c r="D107" s="126" t="s">
        <v>149</v>
      </c>
      <c r="E107" s="146"/>
      <c r="F107" s="147">
        <v>20306</v>
      </c>
      <c r="G107" s="148">
        <v>20306</v>
      </c>
      <c r="H107" s="147">
        <v>303.87</v>
      </c>
      <c r="I107" s="147">
        <v>100</v>
      </c>
      <c r="J107" s="147"/>
      <c r="K107" s="147"/>
      <c r="L107" s="162"/>
      <c r="M107" s="176">
        <f t="shared" si="15"/>
        <v>20306</v>
      </c>
      <c r="N107" s="177">
        <f t="shared" si="16"/>
        <v>100</v>
      </c>
      <c r="O107" s="169"/>
    </row>
    <row r="108" ht="62.5" customHeight="1" spans="1:15">
      <c r="A108" s="128">
        <v>4</v>
      </c>
      <c r="B108" s="169" t="s">
        <v>219</v>
      </c>
      <c r="C108" s="127" t="s">
        <v>220</v>
      </c>
      <c r="D108" s="126" t="s">
        <v>148</v>
      </c>
      <c r="E108" s="146"/>
      <c r="F108" s="147">
        <v>2000</v>
      </c>
      <c r="G108" s="149">
        <v>762.6</v>
      </c>
      <c r="H108" s="147">
        <v>37.11</v>
      </c>
      <c r="I108" s="148">
        <v>11.56</v>
      </c>
      <c r="J108" s="147">
        <v>662.3</v>
      </c>
      <c r="K108" s="147">
        <v>9.55</v>
      </c>
      <c r="L108" s="127" t="s">
        <v>380</v>
      </c>
      <c r="M108" s="176">
        <f t="shared" si="15"/>
        <v>100.3</v>
      </c>
      <c r="N108" s="177">
        <f t="shared" si="16"/>
        <v>2.01</v>
      </c>
      <c r="O108" s="169"/>
    </row>
    <row r="109" ht="60.65" customHeight="1" spans="1:15">
      <c r="A109" s="129"/>
      <c r="B109" s="169" t="s">
        <v>219</v>
      </c>
      <c r="C109" s="127" t="s">
        <v>220</v>
      </c>
      <c r="D109" s="126" t="s">
        <v>149</v>
      </c>
      <c r="E109" s="146"/>
      <c r="F109" s="147">
        <v>2000</v>
      </c>
      <c r="G109" s="148">
        <v>762.6</v>
      </c>
      <c r="H109" s="147">
        <v>38.89</v>
      </c>
      <c r="I109" s="147">
        <v>5.97</v>
      </c>
      <c r="J109" s="147">
        <v>662.3</v>
      </c>
      <c r="K109" s="147">
        <v>4.97</v>
      </c>
      <c r="L109" s="127" t="s">
        <v>380</v>
      </c>
      <c r="M109" s="176">
        <f t="shared" si="15"/>
        <v>100.3</v>
      </c>
      <c r="N109" s="177">
        <f t="shared" si="16"/>
        <v>1</v>
      </c>
      <c r="O109" s="169"/>
    </row>
    <row r="110" s="108" customFormat="1" customHeight="1" spans="1:15">
      <c r="A110" s="123" t="s">
        <v>221</v>
      </c>
      <c r="B110" s="123" t="s">
        <v>222</v>
      </c>
      <c r="C110" s="131"/>
      <c r="D110" s="132"/>
      <c r="E110" s="150"/>
      <c r="F110" s="154">
        <f>SUM(F111:F118)</f>
        <v>64794.43</v>
      </c>
      <c r="G110" s="154">
        <f t="shared" ref="G110:K110" si="18">SUM(G111:G118)</f>
        <v>49140.88</v>
      </c>
      <c r="H110" s="154">
        <f t="shared" si="18"/>
        <v>969.16</v>
      </c>
      <c r="I110" s="154">
        <f t="shared" si="18"/>
        <v>415.38</v>
      </c>
      <c r="J110" s="154">
        <f t="shared" si="18"/>
        <v>5000</v>
      </c>
      <c r="K110" s="154">
        <f t="shared" si="18"/>
        <v>75.53</v>
      </c>
      <c r="L110" s="164"/>
      <c r="M110" s="181">
        <f t="shared" si="15"/>
        <v>44140.88</v>
      </c>
      <c r="N110" s="182">
        <f t="shared" si="16"/>
        <v>339.85</v>
      </c>
      <c r="O110" s="180"/>
    </row>
    <row r="111" ht="60.65" customHeight="1" spans="1:15">
      <c r="A111" s="128">
        <v>1</v>
      </c>
      <c r="B111" s="169" t="s">
        <v>223</v>
      </c>
      <c r="C111" s="127" t="s">
        <v>224</v>
      </c>
      <c r="D111" s="126" t="s">
        <v>148</v>
      </c>
      <c r="E111" s="146"/>
      <c r="F111" s="147">
        <v>2500</v>
      </c>
      <c r="G111" s="149">
        <v>2500</v>
      </c>
      <c r="H111" s="147">
        <v>86.43</v>
      </c>
      <c r="I111" s="148">
        <v>50</v>
      </c>
      <c r="J111" s="147">
        <v>2500</v>
      </c>
      <c r="K111" s="147">
        <v>50</v>
      </c>
      <c r="L111" s="127" t="s">
        <v>381</v>
      </c>
      <c r="M111" s="176">
        <f t="shared" si="15"/>
        <v>0</v>
      </c>
      <c r="N111" s="177">
        <f t="shared" si="16"/>
        <v>0</v>
      </c>
      <c r="O111" s="169"/>
    </row>
    <row r="112" ht="60.65" customHeight="1" spans="1:15">
      <c r="A112" s="129"/>
      <c r="B112" s="169" t="s">
        <v>223</v>
      </c>
      <c r="C112" s="127" t="s">
        <v>224</v>
      </c>
      <c r="D112" s="126" t="s">
        <v>149</v>
      </c>
      <c r="E112" s="146"/>
      <c r="F112" s="147">
        <v>2500</v>
      </c>
      <c r="G112" s="148">
        <v>2500</v>
      </c>
      <c r="H112" s="147">
        <v>43.34</v>
      </c>
      <c r="I112" s="147">
        <v>24.93</v>
      </c>
      <c r="J112" s="147">
        <v>2500</v>
      </c>
      <c r="K112" s="147">
        <v>24.93</v>
      </c>
      <c r="L112" s="127" t="s">
        <v>381</v>
      </c>
      <c r="M112" s="176">
        <f t="shared" si="15"/>
        <v>0</v>
      </c>
      <c r="N112" s="177">
        <f t="shared" si="16"/>
        <v>0</v>
      </c>
      <c r="O112" s="169"/>
    </row>
    <row r="113" ht="35.15" customHeight="1" spans="1:15">
      <c r="A113" s="125">
        <v>2</v>
      </c>
      <c r="B113" s="169" t="s">
        <v>225</v>
      </c>
      <c r="C113" s="127" t="s">
        <v>226</v>
      </c>
      <c r="D113" s="126" t="s">
        <v>149</v>
      </c>
      <c r="E113" s="146"/>
      <c r="F113" s="147">
        <v>10000</v>
      </c>
      <c r="G113" s="148">
        <v>10000</v>
      </c>
      <c r="H113" s="147">
        <v>24.97</v>
      </c>
      <c r="I113" s="147">
        <v>16.99</v>
      </c>
      <c r="J113" s="147"/>
      <c r="K113" s="147"/>
      <c r="L113" s="162"/>
      <c r="M113" s="176">
        <f t="shared" si="15"/>
        <v>10000</v>
      </c>
      <c r="N113" s="177">
        <f t="shared" si="16"/>
        <v>16.99</v>
      </c>
      <c r="O113" s="169"/>
    </row>
    <row r="114" ht="35.15" customHeight="1" spans="1:15">
      <c r="A114" s="128">
        <v>3</v>
      </c>
      <c r="B114" s="169" t="s">
        <v>227</v>
      </c>
      <c r="C114" s="127" t="s">
        <v>228</v>
      </c>
      <c r="D114" s="126" t="s">
        <v>148</v>
      </c>
      <c r="E114" s="146"/>
      <c r="F114" s="147">
        <v>2000</v>
      </c>
      <c r="G114" s="149">
        <v>1500</v>
      </c>
      <c r="H114" s="147">
        <v>60.98</v>
      </c>
      <c r="I114" s="148">
        <v>26.01</v>
      </c>
      <c r="J114" s="147"/>
      <c r="K114" s="147">
        <v>0.319999999999998</v>
      </c>
      <c r="L114" s="162" t="s">
        <v>382</v>
      </c>
      <c r="M114" s="176">
        <f t="shared" si="15"/>
        <v>1500</v>
      </c>
      <c r="N114" s="177">
        <f t="shared" si="16"/>
        <v>25.69</v>
      </c>
      <c r="O114" s="169"/>
    </row>
    <row r="115" ht="35.15" customHeight="1" spans="1:15">
      <c r="A115" s="129"/>
      <c r="B115" s="169" t="s">
        <v>227</v>
      </c>
      <c r="C115" s="127" t="s">
        <v>228</v>
      </c>
      <c r="D115" s="126" t="s">
        <v>149</v>
      </c>
      <c r="E115" s="146"/>
      <c r="F115" s="147">
        <v>1105</v>
      </c>
      <c r="G115" s="148">
        <v>1000</v>
      </c>
      <c r="H115" s="147">
        <v>20.83</v>
      </c>
      <c r="I115" s="147">
        <v>9.31</v>
      </c>
      <c r="J115" s="147"/>
      <c r="K115" s="147">
        <v>0.28</v>
      </c>
      <c r="L115" s="162" t="s">
        <v>382</v>
      </c>
      <c r="M115" s="176">
        <f t="shared" si="15"/>
        <v>1000</v>
      </c>
      <c r="N115" s="177">
        <f t="shared" si="16"/>
        <v>9.03</v>
      </c>
      <c r="O115" s="169"/>
    </row>
    <row r="116" ht="35.15" customHeight="1" spans="1:15">
      <c r="A116" s="125">
        <v>4</v>
      </c>
      <c r="B116" s="169" t="s">
        <v>229</v>
      </c>
      <c r="C116" s="127" t="s">
        <v>230</v>
      </c>
      <c r="D116" s="126" t="s">
        <v>148</v>
      </c>
      <c r="E116" s="146"/>
      <c r="F116" s="147">
        <v>13113.54</v>
      </c>
      <c r="G116" s="149">
        <v>13113.54</v>
      </c>
      <c r="H116" s="147">
        <v>347.53</v>
      </c>
      <c r="I116" s="148">
        <v>200</v>
      </c>
      <c r="J116" s="147"/>
      <c r="K116" s="147"/>
      <c r="L116" s="162"/>
      <c r="M116" s="176">
        <f t="shared" si="15"/>
        <v>13113.54</v>
      </c>
      <c r="N116" s="177">
        <f t="shared" si="16"/>
        <v>200</v>
      </c>
      <c r="O116" s="169"/>
    </row>
    <row r="117" ht="35.15" customHeight="1" spans="1:15">
      <c r="A117" s="125">
        <v>5</v>
      </c>
      <c r="B117" s="127" t="s">
        <v>231</v>
      </c>
      <c r="C117" s="127" t="s">
        <v>232</v>
      </c>
      <c r="D117" s="126" t="s">
        <v>148</v>
      </c>
      <c r="E117" s="146"/>
      <c r="F117" s="147">
        <v>23997.01</v>
      </c>
      <c r="G117" s="149">
        <v>9427.4</v>
      </c>
      <c r="H117" s="147">
        <v>189.33</v>
      </c>
      <c r="I117" s="148">
        <v>77.66</v>
      </c>
      <c r="J117" s="147"/>
      <c r="K117" s="147"/>
      <c r="L117" s="162"/>
      <c r="M117" s="176">
        <f t="shared" si="15"/>
        <v>9427.4</v>
      </c>
      <c r="N117" s="177">
        <f t="shared" si="16"/>
        <v>77.66</v>
      </c>
      <c r="O117" s="169"/>
    </row>
    <row r="118" ht="35.15" customHeight="1" spans="1:15">
      <c r="A118" s="125">
        <v>6</v>
      </c>
      <c r="B118" s="127" t="s">
        <v>233</v>
      </c>
      <c r="C118" s="127" t="s">
        <v>234</v>
      </c>
      <c r="D118" s="126" t="s">
        <v>148</v>
      </c>
      <c r="E118" s="146"/>
      <c r="F118" s="147">
        <v>9578.88</v>
      </c>
      <c r="G118" s="149">
        <v>9099.94</v>
      </c>
      <c r="H118" s="147">
        <v>195.75</v>
      </c>
      <c r="I118" s="148">
        <v>10.48</v>
      </c>
      <c r="J118" s="147"/>
      <c r="K118" s="147"/>
      <c r="L118" s="162"/>
      <c r="M118" s="176">
        <f t="shared" si="15"/>
        <v>9099.94</v>
      </c>
      <c r="N118" s="177">
        <f t="shared" si="16"/>
        <v>10.48</v>
      </c>
      <c r="O118" s="169"/>
    </row>
    <row r="119" s="108" customFormat="1" customHeight="1" spans="1:15">
      <c r="A119" s="123" t="s">
        <v>235</v>
      </c>
      <c r="B119" s="123" t="s">
        <v>236</v>
      </c>
      <c r="C119" s="127"/>
      <c r="D119" s="132"/>
      <c r="E119" s="150"/>
      <c r="F119" s="154">
        <f>SUM(F120:F124)</f>
        <v>23543.29</v>
      </c>
      <c r="G119" s="154">
        <f t="shared" ref="G119:K119" si="19">SUM(G120:G124)</f>
        <v>6912.81</v>
      </c>
      <c r="H119" s="154">
        <f t="shared" si="19"/>
        <v>169.73</v>
      </c>
      <c r="I119" s="154">
        <f t="shared" si="19"/>
        <v>65.06</v>
      </c>
      <c r="J119" s="154">
        <f t="shared" si="19"/>
        <v>194.59</v>
      </c>
      <c r="K119" s="154">
        <f t="shared" si="19"/>
        <v>3.89</v>
      </c>
      <c r="L119" s="164"/>
      <c r="M119" s="181">
        <f t="shared" si="15"/>
        <v>6718.22</v>
      </c>
      <c r="N119" s="182">
        <f t="shared" si="16"/>
        <v>61.17</v>
      </c>
      <c r="O119" s="180"/>
    </row>
    <row r="120" ht="48" customHeight="1" spans="1:15">
      <c r="A120" s="125">
        <v>1</v>
      </c>
      <c r="B120" s="126" t="s">
        <v>237</v>
      </c>
      <c r="C120" s="127" t="s">
        <v>238</v>
      </c>
      <c r="D120" s="126" t="s">
        <v>148</v>
      </c>
      <c r="E120" s="146"/>
      <c r="F120" s="147">
        <v>500</v>
      </c>
      <c r="G120" s="149">
        <v>194.59</v>
      </c>
      <c r="H120" s="147">
        <v>16.26</v>
      </c>
      <c r="I120" s="148">
        <v>3.89</v>
      </c>
      <c r="J120" s="147">
        <v>194.59</v>
      </c>
      <c r="K120" s="147">
        <v>3.89</v>
      </c>
      <c r="L120" s="162" t="s">
        <v>383</v>
      </c>
      <c r="M120" s="176">
        <f t="shared" si="15"/>
        <v>0</v>
      </c>
      <c r="N120" s="177">
        <f t="shared" si="16"/>
        <v>0</v>
      </c>
      <c r="O120" s="127"/>
    </row>
    <row r="121" ht="35.15" customHeight="1" spans="1:15">
      <c r="A121" s="125">
        <v>2</v>
      </c>
      <c r="B121" s="126" t="s">
        <v>241</v>
      </c>
      <c r="C121" s="127" t="s">
        <v>242</v>
      </c>
      <c r="D121" s="126" t="s">
        <v>149</v>
      </c>
      <c r="E121" s="146"/>
      <c r="F121" s="147">
        <v>6591.79</v>
      </c>
      <c r="G121" s="148">
        <v>5026.32</v>
      </c>
      <c r="H121" s="147">
        <v>116.94</v>
      </c>
      <c r="I121" s="147">
        <v>48.18</v>
      </c>
      <c r="J121" s="147"/>
      <c r="K121" s="147"/>
      <c r="L121" s="162"/>
      <c r="M121" s="176">
        <f t="shared" si="15"/>
        <v>5026.32</v>
      </c>
      <c r="N121" s="177">
        <f t="shared" si="16"/>
        <v>48.18</v>
      </c>
      <c r="O121" s="127"/>
    </row>
    <row r="122" ht="35.15" customHeight="1" spans="1:15">
      <c r="A122" s="128">
        <v>3</v>
      </c>
      <c r="B122" s="126" t="s">
        <v>244</v>
      </c>
      <c r="C122" s="127" t="s">
        <v>245</v>
      </c>
      <c r="D122" s="126" t="s">
        <v>148</v>
      </c>
      <c r="E122" s="146"/>
      <c r="F122" s="147">
        <v>13000</v>
      </c>
      <c r="G122" s="149">
        <v>695.95</v>
      </c>
      <c r="H122" s="147">
        <v>2.29</v>
      </c>
      <c r="I122" s="148">
        <v>1.17</v>
      </c>
      <c r="J122" s="147"/>
      <c r="K122" s="147"/>
      <c r="L122" s="162"/>
      <c r="M122" s="176">
        <f t="shared" si="15"/>
        <v>695.95</v>
      </c>
      <c r="N122" s="177">
        <f t="shared" si="16"/>
        <v>1.17</v>
      </c>
      <c r="O122" s="127"/>
    </row>
    <row r="123" ht="35.15" customHeight="1" spans="1:15">
      <c r="A123" s="129"/>
      <c r="B123" s="126" t="s">
        <v>244</v>
      </c>
      <c r="C123" s="127" t="s">
        <v>245</v>
      </c>
      <c r="D123" s="126" t="s">
        <v>149</v>
      </c>
      <c r="E123" s="146"/>
      <c r="F123" s="147">
        <v>2951.5</v>
      </c>
      <c r="G123" s="148">
        <v>695.95</v>
      </c>
      <c r="H123" s="147">
        <v>13.55</v>
      </c>
      <c r="I123" s="147">
        <v>6.94</v>
      </c>
      <c r="J123" s="147"/>
      <c r="K123" s="147"/>
      <c r="L123" s="162"/>
      <c r="M123" s="176">
        <f t="shared" si="15"/>
        <v>695.95</v>
      </c>
      <c r="N123" s="177">
        <f t="shared" si="16"/>
        <v>6.94</v>
      </c>
      <c r="O123" s="169"/>
    </row>
    <row r="124" ht="35.15" customHeight="1" spans="1:15">
      <c r="A124" s="125">
        <v>4</v>
      </c>
      <c r="B124" s="126" t="s">
        <v>246</v>
      </c>
      <c r="C124" s="127" t="s">
        <v>247</v>
      </c>
      <c r="D124" s="126" t="s">
        <v>148</v>
      </c>
      <c r="E124" s="146"/>
      <c r="F124" s="147">
        <v>500</v>
      </c>
      <c r="G124" s="149">
        <v>300</v>
      </c>
      <c r="H124" s="147">
        <v>20.69</v>
      </c>
      <c r="I124" s="148">
        <v>4.88</v>
      </c>
      <c r="J124" s="147"/>
      <c r="K124" s="147"/>
      <c r="L124" s="162"/>
      <c r="M124" s="176">
        <f t="shared" si="15"/>
        <v>300</v>
      </c>
      <c r="N124" s="177">
        <f t="shared" si="16"/>
        <v>4.88</v>
      </c>
      <c r="O124" s="169"/>
    </row>
    <row r="125" s="108" customFormat="1" ht="35.15" customHeight="1" spans="1:15">
      <c r="A125" s="123" t="s">
        <v>248</v>
      </c>
      <c r="B125" s="123" t="s">
        <v>249</v>
      </c>
      <c r="C125" s="127"/>
      <c r="D125" s="132"/>
      <c r="E125" s="150"/>
      <c r="F125" s="154">
        <f>SUM(F126:F131)</f>
        <v>840</v>
      </c>
      <c r="G125" s="154">
        <f t="shared" ref="G125:K125" si="20">SUM(G126:G131)</f>
        <v>840</v>
      </c>
      <c r="H125" s="154">
        <f t="shared" si="20"/>
        <v>24.9</v>
      </c>
      <c r="I125" s="154">
        <f t="shared" si="20"/>
        <v>10.92</v>
      </c>
      <c r="J125" s="154">
        <f t="shared" si="20"/>
        <v>0</v>
      </c>
      <c r="K125" s="154">
        <f t="shared" si="20"/>
        <v>0</v>
      </c>
      <c r="L125" s="164"/>
      <c r="M125" s="181">
        <f t="shared" si="15"/>
        <v>840</v>
      </c>
      <c r="N125" s="182">
        <f t="shared" si="16"/>
        <v>10.92</v>
      </c>
      <c r="O125" s="180"/>
    </row>
    <row r="126" ht="35.15" customHeight="1" spans="1:15">
      <c r="A126" s="128">
        <v>1</v>
      </c>
      <c r="B126" s="126" t="s">
        <v>250</v>
      </c>
      <c r="C126" s="127" t="s">
        <v>251</v>
      </c>
      <c r="D126" s="126" t="s">
        <v>148</v>
      </c>
      <c r="E126" s="146"/>
      <c r="F126" s="147">
        <v>130</v>
      </c>
      <c r="G126" s="149">
        <v>130</v>
      </c>
      <c r="H126" s="147">
        <v>3.77</v>
      </c>
      <c r="I126" s="148">
        <v>2.27</v>
      </c>
      <c r="J126" s="147"/>
      <c r="K126" s="147"/>
      <c r="L126" s="162"/>
      <c r="M126" s="176">
        <f t="shared" si="15"/>
        <v>130</v>
      </c>
      <c r="N126" s="177">
        <f t="shared" si="16"/>
        <v>2.27</v>
      </c>
      <c r="O126" s="169"/>
    </row>
    <row r="127" ht="35.15" customHeight="1" spans="1:15">
      <c r="A127" s="129"/>
      <c r="B127" s="126" t="s">
        <v>250</v>
      </c>
      <c r="C127" s="127" t="s">
        <v>251</v>
      </c>
      <c r="D127" s="126" t="s">
        <v>149</v>
      </c>
      <c r="E127" s="146"/>
      <c r="F127" s="147">
        <v>130</v>
      </c>
      <c r="G127" s="148">
        <v>130</v>
      </c>
      <c r="H127" s="147">
        <v>2.07</v>
      </c>
      <c r="I127" s="147">
        <v>1.3</v>
      </c>
      <c r="J127" s="147"/>
      <c r="K127" s="147"/>
      <c r="L127" s="162"/>
      <c r="M127" s="176">
        <f t="shared" si="15"/>
        <v>130</v>
      </c>
      <c r="N127" s="177">
        <f t="shared" si="16"/>
        <v>1.3</v>
      </c>
      <c r="O127" s="169"/>
    </row>
    <row r="128" ht="35.15" customHeight="1" spans="1:15">
      <c r="A128" s="128">
        <v>2</v>
      </c>
      <c r="B128" s="126" t="s">
        <v>252</v>
      </c>
      <c r="C128" s="127" t="s">
        <v>253</v>
      </c>
      <c r="D128" s="126" t="s">
        <v>148</v>
      </c>
      <c r="E128" s="146"/>
      <c r="F128" s="147">
        <v>190</v>
      </c>
      <c r="G128" s="149">
        <v>190</v>
      </c>
      <c r="H128" s="147">
        <v>4.5</v>
      </c>
      <c r="I128" s="148">
        <v>2.45</v>
      </c>
      <c r="J128" s="147"/>
      <c r="K128" s="147"/>
      <c r="L128" s="162"/>
      <c r="M128" s="176">
        <f t="shared" si="15"/>
        <v>190</v>
      </c>
      <c r="N128" s="177">
        <f t="shared" si="16"/>
        <v>2.45</v>
      </c>
      <c r="O128" s="169"/>
    </row>
    <row r="129" ht="35.15" customHeight="1" spans="1:15">
      <c r="A129" s="129"/>
      <c r="B129" s="126" t="s">
        <v>252</v>
      </c>
      <c r="C129" s="127" t="s">
        <v>253</v>
      </c>
      <c r="D129" s="126" t="s">
        <v>149</v>
      </c>
      <c r="E129" s="146"/>
      <c r="F129" s="147">
        <v>190</v>
      </c>
      <c r="G129" s="148">
        <v>190</v>
      </c>
      <c r="H129" s="147">
        <v>3.2</v>
      </c>
      <c r="I129" s="147">
        <v>1.9</v>
      </c>
      <c r="J129" s="147"/>
      <c r="K129" s="147"/>
      <c r="L129" s="162"/>
      <c r="M129" s="176">
        <f t="shared" si="15"/>
        <v>190</v>
      </c>
      <c r="N129" s="177">
        <f t="shared" si="16"/>
        <v>1.9</v>
      </c>
      <c r="O129" s="169"/>
    </row>
    <row r="130" ht="35.15" customHeight="1" spans="1:15">
      <c r="A130" s="128">
        <v>3</v>
      </c>
      <c r="B130" s="126" t="s">
        <v>254</v>
      </c>
      <c r="C130" s="127" t="s">
        <v>255</v>
      </c>
      <c r="D130" s="126" t="s">
        <v>148</v>
      </c>
      <c r="E130" s="146"/>
      <c r="F130" s="147">
        <v>100</v>
      </c>
      <c r="G130" s="149">
        <v>100</v>
      </c>
      <c r="H130" s="147">
        <v>9.46</v>
      </c>
      <c r="I130" s="148">
        <v>2</v>
      </c>
      <c r="J130" s="147"/>
      <c r="K130" s="147"/>
      <c r="L130" s="162"/>
      <c r="M130" s="176">
        <f t="shared" si="15"/>
        <v>100</v>
      </c>
      <c r="N130" s="177">
        <f t="shared" si="16"/>
        <v>2</v>
      </c>
      <c r="O130" s="169"/>
    </row>
    <row r="131" ht="35.15" customHeight="1" spans="1:15">
      <c r="A131" s="129"/>
      <c r="B131" s="126" t="s">
        <v>254</v>
      </c>
      <c r="C131" s="127" t="s">
        <v>255</v>
      </c>
      <c r="D131" s="126" t="s">
        <v>149</v>
      </c>
      <c r="E131" s="146"/>
      <c r="F131" s="147">
        <v>100</v>
      </c>
      <c r="G131" s="148">
        <v>100</v>
      </c>
      <c r="H131" s="147">
        <v>1.9</v>
      </c>
      <c r="I131" s="147">
        <v>1</v>
      </c>
      <c r="J131" s="147"/>
      <c r="K131" s="147"/>
      <c r="L131" s="162"/>
      <c r="M131" s="176">
        <f t="shared" si="15"/>
        <v>100</v>
      </c>
      <c r="N131" s="177">
        <f t="shared" si="16"/>
        <v>1</v>
      </c>
      <c r="O131" s="169"/>
    </row>
    <row r="132" s="108" customFormat="1" ht="35.15" customHeight="1" spans="1:15">
      <c r="A132" s="123" t="s">
        <v>256</v>
      </c>
      <c r="B132" s="123" t="s">
        <v>257</v>
      </c>
      <c r="C132" s="127"/>
      <c r="D132" s="132"/>
      <c r="E132" s="150"/>
      <c r="F132" s="154">
        <f>SUM(F133:F136)</f>
        <v>2950.56</v>
      </c>
      <c r="G132" s="154">
        <f t="shared" ref="G132:I132" si="21">SUM(G133:G136)</f>
        <v>2950.56</v>
      </c>
      <c r="H132" s="154">
        <f t="shared" si="21"/>
        <v>72.46</v>
      </c>
      <c r="I132" s="154">
        <f t="shared" si="21"/>
        <v>40.81</v>
      </c>
      <c r="J132" s="154"/>
      <c r="K132" s="154"/>
      <c r="L132" s="164"/>
      <c r="M132" s="181">
        <f t="shared" si="15"/>
        <v>2950.56</v>
      </c>
      <c r="N132" s="182">
        <f t="shared" si="16"/>
        <v>40.81</v>
      </c>
      <c r="O132" s="180"/>
    </row>
    <row r="133" ht="35.15" customHeight="1" spans="1:15">
      <c r="A133" s="125">
        <v>1</v>
      </c>
      <c r="B133" s="126" t="s">
        <v>258</v>
      </c>
      <c r="C133" s="127" t="s">
        <v>259</v>
      </c>
      <c r="D133" s="126" t="s">
        <v>148</v>
      </c>
      <c r="E133" s="146"/>
      <c r="F133" s="147">
        <v>1650</v>
      </c>
      <c r="G133" s="149">
        <v>1650</v>
      </c>
      <c r="H133" s="147">
        <v>53.33</v>
      </c>
      <c r="I133" s="148">
        <v>27.85</v>
      </c>
      <c r="J133" s="147"/>
      <c r="K133" s="147"/>
      <c r="L133" s="162"/>
      <c r="M133" s="176">
        <f t="shared" si="15"/>
        <v>1650</v>
      </c>
      <c r="N133" s="177">
        <f t="shared" si="16"/>
        <v>27.85</v>
      </c>
      <c r="O133" s="169"/>
    </row>
    <row r="134" ht="35.15" customHeight="1" spans="1:15">
      <c r="A134" s="125">
        <v>2</v>
      </c>
      <c r="B134" s="126" t="s">
        <v>260</v>
      </c>
      <c r="C134" s="127" t="s">
        <v>261</v>
      </c>
      <c r="D134" s="126" t="s">
        <v>148</v>
      </c>
      <c r="E134" s="146"/>
      <c r="F134" s="147">
        <v>700.56</v>
      </c>
      <c r="G134" s="149">
        <v>700.56</v>
      </c>
      <c r="H134" s="147">
        <v>7.14</v>
      </c>
      <c r="I134" s="148">
        <v>7.02</v>
      </c>
      <c r="J134" s="147"/>
      <c r="K134" s="147"/>
      <c r="L134" s="162"/>
      <c r="M134" s="176">
        <f t="shared" si="15"/>
        <v>700.56</v>
      </c>
      <c r="N134" s="177">
        <f t="shared" si="16"/>
        <v>7.02</v>
      </c>
      <c r="O134" s="169"/>
    </row>
    <row r="135" ht="35.15" customHeight="1" spans="1:15">
      <c r="A135" s="128">
        <v>3</v>
      </c>
      <c r="B135" s="126" t="s">
        <v>263</v>
      </c>
      <c r="C135" s="127" t="s">
        <v>264</v>
      </c>
      <c r="D135" s="126" t="s">
        <v>148</v>
      </c>
      <c r="E135" s="146"/>
      <c r="F135" s="147">
        <v>300</v>
      </c>
      <c r="G135" s="149">
        <v>300</v>
      </c>
      <c r="H135" s="147">
        <v>5.94</v>
      </c>
      <c r="I135" s="148">
        <v>3.02</v>
      </c>
      <c r="J135" s="147"/>
      <c r="K135" s="147"/>
      <c r="L135" s="162"/>
      <c r="M135" s="176">
        <f t="shared" si="15"/>
        <v>300</v>
      </c>
      <c r="N135" s="177">
        <f t="shared" si="16"/>
        <v>3.02</v>
      </c>
      <c r="O135" s="169"/>
    </row>
    <row r="136" ht="35.15" customHeight="1" spans="1:15">
      <c r="A136" s="129"/>
      <c r="B136" s="126" t="s">
        <v>263</v>
      </c>
      <c r="C136" s="127" t="s">
        <v>264</v>
      </c>
      <c r="D136" s="126" t="s">
        <v>149</v>
      </c>
      <c r="E136" s="146"/>
      <c r="F136" s="147">
        <v>300</v>
      </c>
      <c r="G136" s="148">
        <v>300</v>
      </c>
      <c r="H136" s="147">
        <v>6.05</v>
      </c>
      <c r="I136" s="147">
        <v>2.92</v>
      </c>
      <c r="J136" s="147"/>
      <c r="K136" s="147"/>
      <c r="L136" s="162"/>
      <c r="M136" s="176">
        <f t="shared" si="15"/>
        <v>300</v>
      </c>
      <c r="N136" s="177">
        <f t="shared" si="16"/>
        <v>2.92</v>
      </c>
      <c r="O136" s="169"/>
    </row>
    <row r="137" s="108" customFormat="1" ht="35.15" customHeight="1" spans="1:15">
      <c r="A137" s="123" t="s">
        <v>265</v>
      </c>
      <c r="B137" s="123" t="s">
        <v>266</v>
      </c>
      <c r="C137" s="127"/>
      <c r="D137" s="132"/>
      <c r="E137" s="150"/>
      <c r="F137" s="154">
        <f>SUM(F138:F147)</f>
        <v>18238.88</v>
      </c>
      <c r="G137" s="154">
        <f t="shared" ref="G137:H137" si="22">SUM(G138:G147)</f>
        <v>17767.18</v>
      </c>
      <c r="H137" s="154">
        <f t="shared" si="22"/>
        <v>381.19</v>
      </c>
      <c r="I137" s="154">
        <f t="shared" ref="I137" si="23">SUM(I138:I147)</f>
        <v>176.62</v>
      </c>
      <c r="J137" s="154">
        <f t="shared" ref="J137" si="24">SUM(J138:J147)</f>
        <v>9569.08</v>
      </c>
      <c r="K137" s="154">
        <f t="shared" ref="K137" si="25">SUM(K138:K147)</f>
        <v>99.64</v>
      </c>
      <c r="L137" s="164"/>
      <c r="M137" s="181">
        <f t="shared" si="15"/>
        <v>8198.1</v>
      </c>
      <c r="N137" s="182">
        <f t="shared" si="16"/>
        <v>76.98</v>
      </c>
      <c r="O137" s="180"/>
    </row>
    <row r="138" ht="35.15" customHeight="1" spans="1:15">
      <c r="A138" s="128">
        <v>1</v>
      </c>
      <c r="B138" s="184" t="s">
        <v>267</v>
      </c>
      <c r="C138" s="127" t="s">
        <v>268</v>
      </c>
      <c r="D138" s="126" t="s">
        <v>148</v>
      </c>
      <c r="E138" s="146"/>
      <c r="F138" s="147">
        <v>300</v>
      </c>
      <c r="G138" s="149">
        <v>300</v>
      </c>
      <c r="H138" s="147">
        <v>2.14</v>
      </c>
      <c r="I138" s="148">
        <v>1.09</v>
      </c>
      <c r="J138" s="147"/>
      <c r="K138" s="147"/>
      <c r="L138" s="162"/>
      <c r="M138" s="176">
        <f t="shared" si="15"/>
        <v>300</v>
      </c>
      <c r="N138" s="177">
        <f t="shared" si="16"/>
        <v>1.09</v>
      </c>
      <c r="O138" s="169"/>
    </row>
    <row r="139" ht="35.15" customHeight="1" spans="1:15">
      <c r="A139" s="129"/>
      <c r="B139" s="184" t="s">
        <v>267</v>
      </c>
      <c r="C139" s="127" t="s">
        <v>268</v>
      </c>
      <c r="D139" s="126" t="s">
        <v>149</v>
      </c>
      <c r="E139" s="146"/>
      <c r="F139" s="147">
        <v>300</v>
      </c>
      <c r="G139" s="148">
        <v>300</v>
      </c>
      <c r="H139" s="147">
        <v>5.91</v>
      </c>
      <c r="I139" s="147">
        <v>2.99</v>
      </c>
      <c r="J139" s="147"/>
      <c r="K139" s="147">
        <v>0.06</v>
      </c>
      <c r="L139" s="162" t="s">
        <v>384</v>
      </c>
      <c r="M139" s="176">
        <f t="shared" si="15"/>
        <v>300</v>
      </c>
      <c r="N139" s="177">
        <f t="shared" si="16"/>
        <v>2.93</v>
      </c>
      <c r="O139" s="169"/>
    </row>
    <row r="140" ht="35.15" customHeight="1" spans="1:15">
      <c r="A140" s="128">
        <v>2</v>
      </c>
      <c r="B140" s="169" t="s">
        <v>269</v>
      </c>
      <c r="C140" s="127" t="s">
        <v>192</v>
      </c>
      <c r="D140" s="126" t="s">
        <v>148</v>
      </c>
      <c r="E140" s="146"/>
      <c r="F140" s="147">
        <v>950</v>
      </c>
      <c r="G140" s="149">
        <v>714.15</v>
      </c>
      <c r="H140" s="147">
        <v>23.65</v>
      </c>
      <c r="I140" s="148">
        <v>11.54</v>
      </c>
      <c r="J140" s="147"/>
      <c r="K140" s="147"/>
      <c r="L140" s="162"/>
      <c r="M140" s="176">
        <f t="shared" si="15"/>
        <v>714.15</v>
      </c>
      <c r="N140" s="177">
        <f t="shared" si="16"/>
        <v>11.54</v>
      </c>
      <c r="O140" s="169"/>
    </row>
    <row r="141" ht="35.15" customHeight="1" spans="1:15">
      <c r="A141" s="129"/>
      <c r="B141" s="169" t="s">
        <v>269</v>
      </c>
      <c r="C141" s="127" t="s">
        <v>192</v>
      </c>
      <c r="D141" s="126" t="s">
        <v>149</v>
      </c>
      <c r="E141" s="146"/>
      <c r="F141" s="147">
        <v>950</v>
      </c>
      <c r="G141" s="148">
        <v>714.15</v>
      </c>
      <c r="H141" s="147">
        <v>11.03</v>
      </c>
      <c r="I141" s="147">
        <v>5.38</v>
      </c>
      <c r="J141" s="147"/>
      <c r="K141" s="147"/>
      <c r="L141" s="162"/>
      <c r="M141" s="176">
        <f t="shared" si="15"/>
        <v>714.15</v>
      </c>
      <c r="N141" s="177">
        <f t="shared" si="16"/>
        <v>5.38</v>
      </c>
      <c r="O141" s="169"/>
    </row>
    <row r="142" ht="35.15" customHeight="1" spans="1:15">
      <c r="A142" s="128">
        <v>3</v>
      </c>
      <c r="B142" s="169" t="s">
        <v>270</v>
      </c>
      <c r="C142" s="127" t="s">
        <v>271</v>
      </c>
      <c r="D142" s="126" t="s">
        <v>148</v>
      </c>
      <c r="E142" s="146"/>
      <c r="F142" s="147">
        <v>811.44</v>
      </c>
      <c r="G142" s="149">
        <v>811.44</v>
      </c>
      <c r="H142" s="147">
        <v>8.72</v>
      </c>
      <c r="I142" s="148">
        <v>4.31</v>
      </c>
      <c r="J142" s="147"/>
      <c r="K142" s="147"/>
      <c r="L142" s="162"/>
      <c r="M142" s="176">
        <f t="shared" si="15"/>
        <v>811.44</v>
      </c>
      <c r="N142" s="177">
        <f t="shared" si="16"/>
        <v>4.31</v>
      </c>
      <c r="O142" s="169"/>
    </row>
    <row r="143" ht="35.15" customHeight="1" spans="1:15">
      <c r="A143" s="129"/>
      <c r="B143" s="169" t="s">
        <v>270</v>
      </c>
      <c r="C143" s="127" t="s">
        <v>271</v>
      </c>
      <c r="D143" s="126" t="s">
        <v>149</v>
      </c>
      <c r="E143" s="146"/>
      <c r="F143" s="147">
        <v>927.44</v>
      </c>
      <c r="G143" s="148">
        <v>927.44</v>
      </c>
      <c r="H143" s="147">
        <v>20.71</v>
      </c>
      <c r="I143" s="147">
        <v>9.09</v>
      </c>
      <c r="J143" s="147"/>
      <c r="K143" s="147"/>
      <c r="L143" s="162"/>
      <c r="M143" s="176">
        <f t="shared" si="15"/>
        <v>927.44</v>
      </c>
      <c r="N143" s="177">
        <f t="shared" si="16"/>
        <v>9.09</v>
      </c>
      <c r="O143" s="169"/>
    </row>
    <row r="144" ht="35.15" customHeight="1" spans="1:15">
      <c r="A144" s="128">
        <v>4</v>
      </c>
      <c r="B144" s="169" t="s">
        <v>272</v>
      </c>
      <c r="C144" s="127" t="s">
        <v>273</v>
      </c>
      <c r="D144" s="126" t="s">
        <v>148</v>
      </c>
      <c r="E144" s="146"/>
      <c r="F144" s="147">
        <v>1000</v>
      </c>
      <c r="G144" s="149">
        <v>1000</v>
      </c>
      <c r="H144" s="147">
        <v>13.58</v>
      </c>
      <c r="I144" s="148">
        <v>7.99</v>
      </c>
      <c r="J144" s="147"/>
      <c r="K144" s="147"/>
      <c r="L144" s="162"/>
      <c r="M144" s="176">
        <f t="shared" si="15"/>
        <v>1000</v>
      </c>
      <c r="N144" s="177">
        <f t="shared" si="16"/>
        <v>7.99</v>
      </c>
      <c r="O144" s="169"/>
    </row>
    <row r="145" ht="35.15" customHeight="1" spans="1:15">
      <c r="A145" s="129"/>
      <c r="B145" s="169" t="s">
        <v>272</v>
      </c>
      <c r="C145" s="127" t="s">
        <v>273</v>
      </c>
      <c r="D145" s="126" t="s">
        <v>149</v>
      </c>
      <c r="E145" s="146"/>
      <c r="F145" s="147">
        <v>1000</v>
      </c>
      <c r="G145" s="148">
        <v>1000</v>
      </c>
      <c r="H145" s="147">
        <v>19.21</v>
      </c>
      <c r="I145" s="147">
        <v>11.3</v>
      </c>
      <c r="J145" s="147"/>
      <c r="K145" s="147">
        <v>1.33</v>
      </c>
      <c r="L145" s="127" t="s">
        <v>385</v>
      </c>
      <c r="M145" s="176">
        <f t="shared" ref="M145:M208" si="26">G145-J145</f>
        <v>1000</v>
      </c>
      <c r="N145" s="177">
        <f t="shared" ref="N145:N208" si="27">I145-K145</f>
        <v>9.97</v>
      </c>
      <c r="O145" s="169"/>
    </row>
    <row r="146" ht="35.15" customHeight="1" spans="1:15">
      <c r="A146" s="128">
        <v>5</v>
      </c>
      <c r="B146" s="169" t="s">
        <v>274</v>
      </c>
      <c r="C146" s="127" t="s">
        <v>275</v>
      </c>
      <c r="D146" s="126" t="s">
        <v>148</v>
      </c>
      <c r="E146" s="146"/>
      <c r="F146" s="147">
        <v>6000</v>
      </c>
      <c r="G146" s="149">
        <v>6000</v>
      </c>
      <c r="H146" s="147">
        <v>205.23</v>
      </c>
      <c r="I146" s="148">
        <v>91.23</v>
      </c>
      <c r="J146" s="147">
        <v>4784.54</v>
      </c>
      <c r="K146" s="147">
        <v>72.97</v>
      </c>
      <c r="L146" s="127" t="s">
        <v>386</v>
      </c>
      <c r="M146" s="176">
        <f t="shared" si="26"/>
        <v>1215.46</v>
      </c>
      <c r="N146" s="177">
        <f t="shared" si="27"/>
        <v>18.26</v>
      </c>
      <c r="O146" s="169"/>
    </row>
    <row r="147" ht="35.15" customHeight="1" spans="1:15">
      <c r="A147" s="129"/>
      <c r="B147" s="169" t="s">
        <v>274</v>
      </c>
      <c r="C147" s="127" t="s">
        <v>275</v>
      </c>
      <c r="D147" s="126" t="s">
        <v>149</v>
      </c>
      <c r="E147" s="146"/>
      <c r="F147" s="147">
        <v>6000</v>
      </c>
      <c r="G147" s="148">
        <v>6000</v>
      </c>
      <c r="H147" s="147">
        <v>71.01</v>
      </c>
      <c r="I147" s="147">
        <v>31.7</v>
      </c>
      <c r="J147" s="147">
        <v>4784.54</v>
      </c>
      <c r="K147" s="147">
        <v>25.28</v>
      </c>
      <c r="L147" s="127" t="s">
        <v>386</v>
      </c>
      <c r="M147" s="176">
        <f t="shared" si="26"/>
        <v>1215.46</v>
      </c>
      <c r="N147" s="177">
        <f t="shared" si="27"/>
        <v>6.42</v>
      </c>
      <c r="O147" s="169"/>
    </row>
    <row r="148" s="108" customFormat="1" ht="35.15" customHeight="1" spans="1:15">
      <c r="A148" s="123" t="s">
        <v>276</v>
      </c>
      <c r="B148" s="123" t="s">
        <v>9</v>
      </c>
      <c r="C148" s="127"/>
      <c r="D148" s="132"/>
      <c r="E148" s="150"/>
      <c r="F148" s="154">
        <f t="shared" ref="F148:K148" si="28">SUM(F149:F178)</f>
        <v>396911.01</v>
      </c>
      <c r="G148" s="154">
        <f t="shared" si="28"/>
        <v>335044.27</v>
      </c>
      <c r="H148" s="154">
        <f t="shared" si="28"/>
        <v>8585.5667</v>
      </c>
      <c r="I148" s="154">
        <f t="shared" si="28"/>
        <v>2669.28</v>
      </c>
      <c r="J148" s="154">
        <f t="shared" si="28"/>
        <v>0</v>
      </c>
      <c r="K148" s="154">
        <f t="shared" si="28"/>
        <v>0</v>
      </c>
      <c r="L148" s="164"/>
      <c r="M148" s="181">
        <f t="shared" si="26"/>
        <v>335044.27</v>
      </c>
      <c r="N148" s="182">
        <f t="shared" si="27"/>
        <v>2669.28</v>
      </c>
      <c r="O148" s="180"/>
    </row>
    <row r="149" ht="35.15" customHeight="1" spans="1:15">
      <c r="A149" s="128">
        <v>1</v>
      </c>
      <c r="B149" s="169" t="s">
        <v>10</v>
      </c>
      <c r="C149" s="127" t="s">
        <v>277</v>
      </c>
      <c r="D149" s="126" t="s">
        <v>148</v>
      </c>
      <c r="E149" s="146"/>
      <c r="F149" s="147">
        <v>500</v>
      </c>
      <c r="G149" s="149">
        <v>500</v>
      </c>
      <c r="H149" s="147">
        <v>11.83</v>
      </c>
      <c r="I149" s="148">
        <v>5.04</v>
      </c>
      <c r="J149" s="147"/>
      <c r="K149" s="147"/>
      <c r="L149" s="162"/>
      <c r="M149" s="176">
        <f t="shared" si="26"/>
        <v>500</v>
      </c>
      <c r="N149" s="177">
        <f t="shared" si="27"/>
        <v>5.04</v>
      </c>
      <c r="O149" s="127"/>
    </row>
    <row r="150" ht="35.15" customHeight="1" spans="1:15">
      <c r="A150" s="129"/>
      <c r="B150" s="169" t="s">
        <v>10</v>
      </c>
      <c r="C150" s="127" t="s">
        <v>277</v>
      </c>
      <c r="D150" s="126" t="s">
        <v>149</v>
      </c>
      <c r="E150" s="146"/>
      <c r="F150" s="147">
        <v>500</v>
      </c>
      <c r="G150" s="148">
        <v>500</v>
      </c>
      <c r="H150" s="147">
        <v>10.86</v>
      </c>
      <c r="I150" s="147">
        <v>4.71</v>
      </c>
      <c r="J150" s="147"/>
      <c r="K150" s="147"/>
      <c r="L150" s="162"/>
      <c r="M150" s="176">
        <f t="shared" si="26"/>
        <v>500</v>
      </c>
      <c r="N150" s="177">
        <f t="shared" si="27"/>
        <v>4.71</v>
      </c>
      <c r="O150" s="127"/>
    </row>
    <row r="151" ht="35.15" customHeight="1" spans="1:15">
      <c r="A151" s="128">
        <v>2</v>
      </c>
      <c r="B151" s="169" t="s">
        <v>16</v>
      </c>
      <c r="C151" s="127" t="s">
        <v>278</v>
      </c>
      <c r="D151" s="126" t="s">
        <v>148</v>
      </c>
      <c r="E151" s="146"/>
      <c r="F151" s="147">
        <v>13800</v>
      </c>
      <c r="G151" s="149">
        <v>13800</v>
      </c>
      <c r="H151" s="147">
        <v>150.96</v>
      </c>
      <c r="I151" s="148">
        <v>82.71</v>
      </c>
      <c r="J151" s="147"/>
      <c r="K151" s="147"/>
      <c r="L151" s="162"/>
      <c r="M151" s="176">
        <f t="shared" si="26"/>
        <v>13800</v>
      </c>
      <c r="N151" s="177">
        <f t="shared" si="27"/>
        <v>82.71</v>
      </c>
      <c r="O151" s="127"/>
    </row>
    <row r="152" ht="35.15" customHeight="1" spans="1:15">
      <c r="A152" s="129"/>
      <c r="B152" s="169" t="s">
        <v>16</v>
      </c>
      <c r="C152" s="127" t="s">
        <v>278</v>
      </c>
      <c r="D152" s="126" t="s">
        <v>149</v>
      </c>
      <c r="E152" s="146"/>
      <c r="F152" s="147">
        <v>23600</v>
      </c>
      <c r="G152" s="148">
        <v>23600</v>
      </c>
      <c r="H152" s="147">
        <v>355.28</v>
      </c>
      <c r="I152" s="147">
        <v>67.11</v>
      </c>
      <c r="J152" s="147"/>
      <c r="K152" s="147"/>
      <c r="L152" s="162"/>
      <c r="M152" s="176">
        <f t="shared" si="26"/>
        <v>23600</v>
      </c>
      <c r="N152" s="177">
        <f t="shared" si="27"/>
        <v>67.11</v>
      </c>
      <c r="O152" s="127"/>
    </row>
    <row r="153" ht="35.15" customHeight="1" spans="1:15">
      <c r="A153" s="128">
        <v>3</v>
      </c>
      <c r="B153" s="169" t="s">
        <v>279</v>
      </c>
      <c r="C153" s="127" t="s">
        <v>280</v>
      </c>
      <c r="D153" s="126" t="s">
        <v>148</v>
      </c>
      <c r="E153" s="146"/>
      <c r="F153" s="147">
        <v>5500</v>
      </c>
      <c r="G153" s="149">
        <v>5500</v>
      </c>
      <c r="H153" s="147">
        <v>253</v>
      </c>
      <c r="I153" s="148">
        <v>109</v>
      </c>
      <c r="J153" s="147"/>
      <c r="K153" s="147"/>
      <c r="L153" s="162"/>
      <c r="M153" s="176">
        <f t="shared" si="26"/>
        <v>5500</v>
      </c>
      <c r="N153" s="177">
        <f t="shared" si="27"/>
        <v>109</v>
      </c>
      <c r="O153" s="127"/>
    </row>
    <row r="154" ht="35.15" customHeight="1" spans="1:15">
      <c r="A154" s="129"/>
      <c r="B154" s="169" t="s">
        <v>279</v>
      </c>
      <c r="C154" s="127" t="s">
        <v>280</v>
      </c>
      <c r="D154" s="126" t="s">
        <v>149</v>
      </c>
      <c r="E154" s="146"/>
      <c r="F154" s="147">
        <v>5500</v>
      </c>
      <c r="G154" s="148">
        <v>5200</v>
      </c>
      <c r="H154" s="147">
        <v>121.59</v>
      </c>
      <c r="I154" s="147">
        <v>32.89</v>
      </c>
      <c r="J154" s="147"/>
      <c r="K154" s="147"/>
      <c r="L154" s="162"/>
      <c r="M154" s="176">
        <f t="shared" si="26"/>
        <v>5200</v>
      </c>
      <c r="N154" s="177">
        <f t="shared" si="27"/>
        <v>32.89</v>
      </c>
      <c r="O154" s="127"/>
    </row>
    <row r="155" ht="35.15" customHeight="1" spans="1:15">
      <c r="A155" s="128">
        <v>4</v>
      </c>
      <c r="B155" s="169" t="s">
        <v>281</v>
      </c>
      <c r="C155" s="127" t="s">
        <v>282</v>
      </c>
      <c r="D155" s="126" t="s">
        <v>148</v>
      </c>
      <c r="E155" s="146"/>
      <c r="F155" s="147">
        <v>27798.31</v>
      </c>
      <c r="G155" s="149">
        <v>27798.31</v>
      </c>
      <c r="H155" s="147">
        <v>748.9</v>
      </c>
      <c r="I155" s="148">
        <v>200</v>
      </c>
      <c r="J155" s="147"/>
      <c r="K155" s="147"/>
      <c r="L155" s="162"/>
      <c r="M155" s="176">
        <f t="shared" si="26"/>
        <v>27798.31</v>
      </c>
      <c r="N155" s="177">
        <f t="shared" si="27"/>
        <v>200</v>
      </c>
      <c r="O155" s="127"/>
    </row>
    <row r="156" ht="35.15" customHeight="1" spans="1:15">
      <c r="A156" s="129"/>
      <c r="B156" s="169" t="s">
        <v>281</v>
      </c>
      <c r="C156" s="127" t="s">
        <v>282</v>
      </c>
      <c r="D156" s="126" t="s">
        <v>149</v>
      </c>
      <c r="E156" s="146"/>
      <c r="F156" s="147">
        <v>27798.31</v>
      </c>
      <c r="G156" s="148">
        <v>14397.71</v>
      </c>
      <c r="H156" s="147">
        <v>274.06</v>
      </c>
      <c r="I156" s="147">
        <v>100</v>
      </c>
      <c r="J156" s="147"/>
      <c r="K156" s="147"/>
      <c r="L156" s="162"/>
      <c r="M156" s="176">
        <f t="shared" si="26"/>
        <v>14397.71</v>
      </c>
      <c r="N156" s="177">
        <f t="shared" si="27"/>
        <v>100</v>
      </c>
      <c r="O156" s="127"/>
    </row>
    <row r="157" ht="35.15" customHeight="1" spans="1:15">
      <c r="A157" s="128">
        <v>5</v>
      </c>
      <c r="B157" s="169" t="s">
        <v>283</v>
      </c>
      <c r="C157" s="127" t="s">
        <v>284</v>
      </c>
      <c r="D157" s="126" t="s">
        <v>148</v>
      </c>
      <c r="E157" s="146"/>
      <c r="F157" s="147">
        <v>6622</v>
      </c>
      <c r="G157" s="149">
        <v>6622</v>
      </c>
      <c r="H157" s="147">
        <v>245.27</v>
      </c>
      <c r="I157" s="148">
        <v>132.44</v>
      </c>
      <c r="J157" s="147"/>
      <c r="K157" s="147"/>
      <c r="L157" s="162"/>
      <c r="M157" s="176">
        <f t="shared" si="26"/>
        <v>6622</v>
      </c>
      <c r="N157" s="177">
        <f t="shared" si="27"/>
        <v>132.44</v>
      </c>
      <c r="O157" s="127"/>
    </row>
    <row r="158" ht="35.15" customHeight="1" spans="1:15">
      <c r="A158" s="129"/>
      <c r="B158" s="169" t="s">
        <v>283</v>
      </c>
      <c r="C158" s="127" t="s">
        <v>284</v>
      </c>
      <c r="D158" s="126" t="s">
        <v>149</v>
      </c>
      <c r="E158" s="146"/>
      <c r="F158" s="147">
        <v>6622</v>
      </c>
      <c r="G158" s="148">
        <v>6388</v>
      </c>
      <c r="H158" s="147">
        <v>105.7</v>
      </c>
      <c r="I158" s="147">
        <v>60.12</v>
      </c>
      <c r="J158" s="147"/>
      <c r="K158" s="147"/>
      <c r="L158" s="162"/>
      <c r="M158" s="176">
        <f t="shared" si="26"/>
        <v>6388</v>
      </c>
      <c r="N158" s="177">
        <f t="shared" si="27"/>
        <v>60.12</v>
      </c>
      <c r="O158" s="127"/>
    </row>
    <row r="159" ht="35.15" customHeight="1" spans="1:15">
      <c r="A159" s="128">
        <v>6</v>
      </c>
      <c r="B159" s="169" t="s">
        <v>285</v>
      </c>
      <c r="C159" s="127" t="s">
        <v>286</v>
      </c>
      <c r="D159" s="126" t="s">
        <v>148</v>
      </c>
      <c r="E159" s="146"/>
      <c r="F159" s="147">
        <v>6622</v>
      </c>
      <c r="G159" s="149">
        <v>6622</v>
      </c>
      <c r="H159" s="147">
        <v>111.6067</v>
      </c>
      <c r="I159" s="148">
        <v>66.22</v>
      </c>
      <c r="J159" s="147"/>
      <c r="K159" s="147"/>
      <c r="L159" s="162"/>
      <c r="M159" s="176">
        <f t="shared" si="26"/>
        <v>6622</v>
      </c>
      <c r="N159" s="177">
        <f t="shared" si="27"/>
        <v>66.22</v>
      </c>
      <c r="O159" s="127"/>
    </row>
    <row r="160" ht="35.15" customHeight="1" spans="1:15">
      <c r="A160" s="129"/>
      <c r="B160" s="169" t="s">
        <v>285</v>
      </c>
      <c r="C160" s="127" t="s">
        <v>286</v>
      </c>
      <c r="D160" s="126" t="s">
        <v>149</v>
      </c>
      <c r="E160" s="146"/>
      <c r="F160" s="147">
        <v>26622</v>
      </c>
      <c r="G160" s="148">
        <v>9769.8</v>
      </c>
      <c r="H160" s="147">
        <v>256.12</v>
      </c>
      <c r="I160" s="147">
        <v>92</v>
      </c>
      <c r="J160" s="147"/>
      <c r="K160" s="147"/>
      <c r="L160" s="162"/>
      <c r="M160" s="176">
        <f t="shared" si="26"/>
        <v>9769.8</v>
      </c>
      <c r="N160" s="177">
        <f t="shared" si="27"/>
        <v>92</v>
      </c>
      <c r="O160" s="127"/>
    </row>
    <row r="161" ht="35.15" customHeight="1" spans="1:15">
      <c r="A161" s="128">
        <v>7</v>
      </c>
      <c r="B161" s="169" t="s">
        <v>287</v>
      </c>
      <c r="C161" s="127" t="s">
        <v>288</v>
      </c>
      <c r="D161" s="126" t="s">
        <v>148</v>
      </c>
      <c r="E161" s="146"/>
      <c r="F161" s="147">
        <v>6622</v>
      </c>
      <c r="G161" s="149">
        <v>6622</v>
      </c>
      <c r="H161" s="147">
        <v>240.95</v>
      </c>
      <c r="I161" s="148">
        <v>132.44</v>
      </c>
      <c r="J161" s="147"/>
      <c r="K161" s="147"/>
      <c r="L161" s="162"/>
      <c r="M161" s="176">
        <f t="shared" si="26"/>
        <v>6622</v>
      </c>
      <c r="N161" s="177">
        <f t="shared" si="27"/>
        <v>132.44</v>
      </c>
      <c r="O161" s="127"/>
    </row>
    <row r="162" ht="35.15" customHeight="1" spans="1:15">
      <c r="A162" s="129"/>
      <c r="B162" s="169" t="s">
        <v>287</v>
      </c>
      <c r="C162" s="127" t="s">
        <v>288</v>
      </c>
      <c r="D162" s="126" t="s">
        <v>149</v>
      </c>
      <c r="E162" s="146"/>
      <c r="F162" s="147">
        <v>6622</v>
      </c>
      <c r="G162" s="148">
        <v>6388</v>
      </c>
      <c r="H162" s="147">
        <v>107.1</v>
      </c>
      <c r="I162" s="147">
        <v>60.12</v>
      </c>
      <c r="J162" s="147"/>
      <c r="K162" s="147"/>
      <c r="L162" s="162"/>
      <c r="M162" s="176">
        <f t="shared" si="26"/>
        <v>6388</v>
      </c>
      <c r="N162" s="177">
        <f t="shared" si="27"/>
        <v>60.12</v>
      </c>
      <c r="O162" s="127"/>
    </row>
    <row r="163" ht="35.15" customHeight="1" spans="1:15">
      <c r="A163" s="125">
        <v>8</v>
      </c>
      <c r="B163" s="169" t="s">
        <v>289</v>
      </c>
      <c r="C163" s="127" t="s">
        <v>290</v>
      </c>
      <c r="D163" s="126" t="s">
        <v>148</v>
      </c>
      <c r="E163" s="146"/>
      <c r="F163" s="147">
        <v>11908.41</v>
      </c>
      <c r="G163" s="149">
        <v>11908.41</v>
      </c>
      <c r="H163" s="147">
        <v>290.09</v>
      </c>
      <c r="I163" s="148">
        <v>178.82</v>
      </c>
      <c r="J163" s="147"/>
      <c r="K163" s="147"/>
      <c r="L163" s="162"/>
      <c r="M163" s="176">
        <f t="shared" si="26"/>
        <v>11908.41</v>
      </c>
      <c r="N163" s="177">
        <f t="shared" si="27"/>
        <v>178.82</v>
      </c>
      <c r="O163" s="127"/>
    </row>
    <row r="164" ht="35.15" customHeight="1" spans="1:15">
      <c r="A164" s="128">
        <v>9</v>
      </c>
      <c r="B164" s="169" t="s">
        <v>291</v>
      </c>
      <c r="C164" s="127" t="s">
        <v>292</v>
      </c>
      <c r="D164" s="126" t="s">
        <v>148</v>
      </c>
      <c r="E164" s="146"/>
      <c r="F164" s="147">
        <v>8605.79</v>
      </c>
      <c r="G164" s="149">
        <v>8605.79</v>
      </c>
      <c r="H164" s="147">
        <v>351.08</v>
      </c>
      <c r="I164" s="148">
        <v>166.37</v>
      </c>
      <c r="J164" s="147"/>
      <c r="K164" s="147"/>
      <c r="L164" s="162"/>
      <c r="M164" s="176">
        <f t="shared" si="26"/>
        <v>8605.79</v>
      </c>
      <c r="N164" s="177">
        <f t="shared" si="27"/>
        <v>166.37</v>
      </c>
      <c r="O164" s="127"/>
    </row>
    <row r="165" ht="35.15" customHeight="1" spans="1:15">
      <c r="A165" s="129"/>
      <c r="B165" s="169" t="s">
        <v>291</v>
      </c>
      <c r="C165" s="127" t="s">
        <v>292</v>
      </c>
      <c r="D165" s="126" t="s">
        <v>149</v>
      </c>
      <c r="E165" s="146"/>
      <c r="F165" s="147">
        <v>8605.79</v>
      </c>
      <c r="G165" s="148">
        <v>8605.79</v>
      </c>
      <c r="H165" s="147">
        <v>166.6</v>
      </c>
      <c r="I165" s="147">
        <v>81.11</v>
      </c>
      <c r="J165" s="147"/>
      <c r="K165" s="147"/>
      <c r="L165" s="162"/>
      <c r="M165" s="176">
        <f t="shared" si="26"/>
        <v>8605.79</v>
      </c>
      <c r="N165" s="177">
        <f t="shared" si="27"/>
        <v>81.11</v>
      </c>
      <c r="O165" s="127"/>
    </row>
    <row r="166" ht="35.15" customHeight="1" spans="1:15">
      <c r="A166" s="125">
        <v>10</v>
      </c>
      <c r="B166" s="169" t="s">
        <v>293</v>
      </c>
      <c r="C166" s="127" t="s">
        <v>286</v>
      </c>
      <c r="D166" s="126" t="s">
        <v>149</v>
      </c>
      <c r="E166" s="146"/>
      <c r="F166" s="147">
        <v>11800</v>
      </c>
      <c r="G166" s="148">
        <v>9317.94</v>
      </c>
      <c r="H166" s="147">
        <v>189.06</v>
      </c>
      <c r="I166" s="147">
        <v>87.82</v>
      </c>
      <c r="J166" s="147"/>
      <c r="K166" s="147"/>
      <c r="L166" s="162"/>
      <c r="M166" s="176">
        <f t="shared" si="26"/>
        <v>9317.94</v>
      </c>
      <c r="N166" s="177">
        <f t="shared" si="27"/>
        <v>87.82</v>
      </c>
      <c r="O166" s="127"/>
    </row>
    <row r="167" ht="35.15" customHeight="1" spans="1:15">
      <c r="A167" s="128">
        <v>11</v>
      </c>
      <c r="B167" s="169" t="s">
        <v>294</v>
      </c>
      <c r="C167" s="127" t="s">
        <v>295</v>
      </c>
      <c r="D167" s="126" t="s">
        <v>148</v>
      </c>
      <c r="E167" s="146"/>
      <c r="F167" s="147">
        <v>10474.1</v>
      </c>
      <c r="G167" s="149">
        <v>10474.1</v>
      </c>
      <c r="H167" s="147">
        <v>237.45</v>
      </c>
      <c r="I167" s="148">
        <v>116.93</v>
      </c>
      <c r="J167" s="147"/>
      <c r="K167" s="147"/>
      <c r="L167" s="162"/>
      <c r="M167" s="176">
        <f t="shared" si="26"/>
        <v>10474.1</v>
      </c>
      <c r="N167" s="177">
        <f t="shared" si="27"/>
        <v>116.93</v>
      </c>
      <c r="O167" s="127"/>
    </row>
    <row r="168" ht="35.15" customHeight="1" spans="1:15">
      <c r="A168" s="129"/>
      <c r="B168" s="169" t="s">
        <v>294</v>
      </c>
      <c r="C168" s="127" t="s">
        <v>295</v>
      </c>
      <c r="D168" s="126" t="s">
        <v>149</v>
      </c>
      <c r="E168" s="146"/>
      <c r="F168" s="147">
        <v>11541.9</v>
      </c>
      <c r="G168" s="148">
        <v>11541.9</v>
      </c>
      <c r="H168" s="147">
        <v>217.7</v>
      </c>
      <c r="I168" s="147">
        <v>100</v>
      </c>
      <c r="J168" s="147"/>
      <c r="K168" s="147"/>
      <c r="L168" s="162"/>
      <c r="M168" s="176">
        <f t="shared" si="26"/>
        <v>11541.9</v>
      </c>
      <c r="N168" s="177">
        <f t="shared" si="27"/>
        <v>100</v>
      </c>
      <c r="O168" s="127"/>
    </row>
    <row r="169" ht="35.15" customHeight="1" spans="1:15">
      <c r="A169" s="128">
        <v>12</v>
      </c>
      <c r="B169" s="169" t="s">
        <v>296</v>
      </c>
      <c r="C169" s="127" t="s">
        <v>297</v>
      </c>
      <c r="D169" s="126" t="s">
        <v>148</v>
      </c>
      <c r="E169" s="146"/>
      <c r="F169" s="147">
        <v>50060.32</v>
      </c>
      <c r="G169" s="149">
        <v>50060.32</v>
      </c>
      <c r="H169" s="147">
        <v>2167.42</v>
      </c>
      <c r="I169" s="148">
        <v>200</v>
      </c>
      <c r="J169" s="147"/>
      <c r="K169" s="147"/>
      <c r="L169" s="162"/>
      <c r="M169" s="176">
        <f t="shared" si="26"/>
        <v>50060.32</v>
      </c>
      <c r="N169" s="177">
        <f t="shared" si="27"/>
        <v>200</v>
      </c>
      <c r="O169" s="127"/>
    </row>
    <row r="170" ht="35.15" customHeight="1" spans="1:15">
      <c r="A170" s="129"/>
      <c r="B170" s="169" t="s">
        <v>296</v>
      </c>
      <c r="C170" s="127" t="s">
        <v>297</v>
      </c>
      <c r="D170" s="126" t="s">
        <v>149</v>
      </c>
      <c r="E170" s="146"/>
      <c r="F170" s="147">
        <v>33373.89</v>
      </c>
      <c r="G170" s="148">
        <v>33373.89</v>
      </c>
      <c r="H170" s="147">
        <v>724.32</v>
      </c>
      <c r="I170" s="147">
        <v>100</v>
      </c>
      <c r="J170" s="147"/>
      <c r="K170" s="147"/>
      <c r="L170" s="162"/>
      <c r="M170" s="176">
        <f t="shared" si="26"/>
        <v>33373.89</v>
      </c>
      <c r="N170" s="177">
        <f t="shared" si="27"/>
        <v>100</v>
      </c>
      <c r="O170" s="127"/>
    </row>
    <row r="171" ht="35.15" customHeight="1" spans="1:15">
      <c r="A171" s="128">
        <v>13</v>
      </c>
      <c r="B171" s="169" t="s">
        <v>298</v>
      </c>
      <c r="C171" s="127" t="s">
        <v>299</v>
      </c>
      <c r="D171" s="126" t="s">
        <v>148</v>
      </c>
      <c r="E171" s="146"/>
      <c r="F171" s="147">
        <v>200</v>
      </c>
      <c r="G171" s="149">
        <v>200</v>
      </c>
      <c r="H171" s="147">
        <v>3.03</v>
      </c>
      <c r="I171" s="148">
        <v>1.03</v>
      </c>
      <c r="J171" s="147"/>
      <c r="K171" s="147"/>
      <c r="L171" s="162"/>
      <c r="M171" s="176">
        <f t="shared" si="26"/>
        <v>200</v>
      </c>
      <c r="N171" s="177">
        <f t="shared" si="27"/>
        <v>1.03</v>
      </c>
      <c r="O171" s="127"/>
    </row>
    <row r="172" ht="35.15" customHeight="1" spans="1:15">
      <c r="A172" s="129"/>
      <c r="B172" s="169" t="s">
        <v>298</v>
      </c>
      <c r="C172" s="127" t="s">
        <v>299</v>
      </c>
      <c r="D172" s="126" t="s">
        <v>149</v>
      </c>
      <c r="E172" s="146"/>
      <c r="F172" s="147">
        <v>200</v>
      </c>
      <c r="G172" s="148">
        <v>190</v>
      </c>
      <c r="H172" s="147">
        <v>6.11</v>
      </c>
      <c r="I172" s="147">
        <v>1.74</v>
      </c>
      <c r="J172" s="147"/>
      <c r="K172" s="147"/>
      <c r="L172" s="162"/>
      <c r="M172" s="176">
        <f t="shared" si="26"/>
        <v>190</v>
      </c>
      <c r="N172" s="177">
        <f t="shared" si="27"/>
        <v>1.74</v>
      </c>
      <c r="O172" s="127"/>
    </row>
    <row r="173" ht="35.15" customHeight="1" spans="1:15">
      <c r="A173" s="128">
        <v>14</v>
      </c>
      <c r="B173" s="169" t="s">
        <v>300</v>
      </c>
      <c r="C173" s="127" t="s">
        <v>301</v>
      </c>
      <c r="D173" s="126" t="s">
        <v>148</v>
      </c>
      <c r="E173" s="146"/>
      <c r="F173" s="147">
        <v>14622</v>
      </c>
      <c r="G173" s="149">
        <v>14622</v>
      </c>
      <c r="H173" s="147">
        <v>246.07</v>
      </c>
      <c r="I173" s="148">
        <v>100</v>
      </c>
      <c r="J173" s="147"/>
      <c r="K173" s="147"/>
      <c r="L173" s="162"/>
      <c r="M173" s="176">
        <f t="shared" si="26"/>
        <v>14622</v>
      </c>
      <c r="N173" s="177">
        <f t="shared" si="27"/>
        <v>100</v>
      </c>
      <c r="O173" s="127"/>
    </row>
    <row r="174" ht="35.15" customHeight="1" spans="1:15">
      <c r="A174" s="129"/>
      <c r="B174" s="169" t="s">
        <v>300</v>
      </c>
      <c r="C174" s="127" t="s">
        <v>301</v>
      </c>
      <c r="D174" s="126" t="s">
        <v>149</v>
      </c>
      <c r="E174" s="146"/>
      <c r="F174" s="147">
        <v>14622</v>
      </c>
      <c r="G174" s="148">
        <v>11729</v>
      </c>
      <c r="H174" s="147">
        <v>229.6</v>
      </c>
      <c r="I174" s="147">
        <v>100</v>
      </c>
      <c r="J174" s="147"/>
      <c r="K174" s="147"/>
      <c r="L174" s="162"/>
      <c r="M174" s="176">
        <f t="shared" si="26"/>
        <v>11729</v>
      </c>
      <c r="N174" s="177">
        <f t="shared" si="27"/>
        <v>100</v>
      </c>
      <c r="O174" s="127"/>
    </row>
    <row r="175" ht="35.15" customHeight="1" spans="1:15">
      <c r="A175" s="128">
        <v>15</v>
      </c>
      <c r="B175" s="169" t="s">
        <v>302</v>
      </c>
      <c r="C175" s="127" t="s">
        <v>303</v>
      </c>
      <c r="D175" s="126" t="s">
        <v>148</v>
      </c>
      <c r="E175" s="146"/>
      <c r="F175" s="147">
        <v>3689.58</v>
      </c>
      <c r="G175" s="149">
        <v>2792.22</v>
      </c>
      <c r="H175" s="147">
        <v>36.77</v>
      </c>
      <c r="I175" s="148">
        <v>14.3</v>
      </c>
      <c r="J175" s="147"/>
      <c r="K175" s="147"/>
      <c r="L175" s="162"/>
      <c r="M175" s="176">
        <f t="shared" si="26"/>
        <v>2792.22</v>
      </c>
      <c r="N175" s="177">
        <f t="shared" si="27"/>
        <v>14.3</v>
      </c>
      <c r="O175" s="127"/>
    </row>
    <row r="176" ht="35.15" customHeight="1" spans="1:15">
      <c r="A176" s="129"/>
      <c r="B176" s="169" t="s">
        <v>302</v>
      </c>
      <c r="C176" s="127" t="s">
        <v>303</v>
      </c>
      <c r="D176" s="126" t="s">
        <v>149</v>
      </c>
      <c r="E176" s="146"/>
      <c r="F176" s="147">
        <v>3689.58</v>
      </c>
      <c r="G176" s="148">
        <v>2792.22</v>
      </c>
      <c r="H176" s="147">
        <v>12.32</v>
      </c>
      <c r="I176" s="147">
        <v>3.9</v>
      </c>
      <c r="J176" s="147"/>
      <c r="K176" s="147"/>
      <c r="L176" s="162"/>
      <c r="M176" s="176">
        <f t="shared" si="26"/>
        <v>2792.22</v>
      </c>
      <c r="N176" s="177">
        <f t="shared" si="27"/>
        <v>3.9</v>
      </c>
      <c r="O176" s="127"/>
    </row>
    <row r="177" ht="35.15" customHeight="1" spans="1:15">
      <c r="A177" s="128">
        <v>16</v>
      </c>
      <c r="B177" s="169" t="s">
        <v>304</v>
      </c>
      <c r="C177" s="127" t="s">
        <v>305</v>
      </c>
      <c r="D177" s="126" t="s">
        <v>148</v>
      </c>
      <c r="E177" s="146"/>
      <c r="F177" s="147">
        <v>22759.93</v>
      </c>
      <c r="G177" s="149">
        <v>9730.98</v>
      </c>
      <c r="H177" s="147">
        <v>423.33</v>
      </c>
      <c r="I177" s="148">
        <v>176.36</v>
      </c>
      <c r="J177" s="147"/>
      <c r="K177" s="147"/>
      <c r="L177" s="162"/>
      <c r="M177" s="176">
        <f t="shared" si="26"/>
        <v>9730.98</v>
      </c>
      <c r="N177" s="177">
        <f t="shared" si="27"/>
        <v>176.36</v>
      </c>
      <c r="O177" s="127"/>
    </row>
    <row r="178" ht="35.15" customHeight="1" spans="1:15">
      <c r="A178" s="129"/>
      <c r="B178" s="169" t="s">
        <v>304</v>
      </c>
      <c r="C178" s="127" t="s">
        <v>305</v>
      </c>
      <c r="D178" s="126" t="s">
        <v>149</v>
      </c>
      <c r="E178" s="146"/>
      <c r="F178" s="147">
        <v>26029.1</v>
      </c>
      <c r="G178" s="148">
        <v>15391.89</v>
      </c>
      <c r="H178" s="147">
        <v>291.39</v>
      </c>
      <c r="I178" s="147">
        <v>96.1</v>
      </c>
      <c r="J178" s="147"/>
      <c r="K178" s="147"/>
      <c r="L178" s="162"/>
      <c r="M178" s="176">
        <f t="shared" si="26"/>
        <v>15391.89</v>
      </c>
      <c r="N178" s="177">
        <f t="shared" si="27"/>
        <v>96.1</v>
      </c>
      <c r="O178" s="127"/>
    </row>
    <row r="179" s="108" customFormat="1" ht="35.15" customHeight="1" spans="1:15">
      <c r="A179" s="123" t="s">
        <v>306</v>
      </c>
      <c r="B179" s="123" t="s">
        <v>307</v>
      </c>
      <c r="C179" s="127"/>
      <c r="D179" s="132"/>
      <c r="E179" s="150"/>
      <c r="F179" s="154">
        <f>SUM(F180:F187)</f>
        <v>85587.714469</v>
      </c>
      <c r="G179" s="154">
        <f t="shared" ref="G179:K179" si="29">SUM(G180:G187)</f>
        <v>84557.714469</v>
      </c>
      <c r="H179" s="154">
        <f t="shared" si="29"/>
        <v>1635.361566</v>
      </c>
      <c r="I179" s="154">
        <f t="shared" si="29"/>
        <v>412.14</v>
      </c>
      <c r="J179" s="154">
        <f t="shared" si="29"/>
        <v>0</v>
      </c>
      <c r="K179" s="154">
        <f t="shared" si="29"/>
        <v>0</v>
      </c>
      <c r="L179" s="164"/>
      <c r="M179" s="181">
        <f t="shared" si="26"/>
        <v>84557.714469</v>
      </c>
      <c r="N179" s="182">
        <f t="shared" si="27"/>
        <v>412.14</v>
      </c>
      <c r="O179" s="180"/>
    </row>
    <row r="180" ht="35.15" customHeight="1" spans="1:15">
      <c r="A180" s="125">
        <v>1</v>
      </c>
      <c r="B180" s="126" t="s">
        <v>308</v>
      </c>
      <c r="C180" s="127" t="s">
        <v>309</v>
      </c>
      <c r="D180" s="126" t="s">
        <v>148</v>
      </c>
      <c r="E180" s="146"/>
      <c r="F180" s="147">
        <v>50655</v>
      </c>
      <c r="G180" s="149">
        <v>50655</v>
      </c>
      <c r="H180" s="147">
        <v>854</v>
      </c>
      <c r="I180" s="148">
        <v>128.53</v>
      </c>
      <c r="J180" s="147"/>
      <c r="K180" s="147"/>
      <c r="L180" s="162"/>
      <c r="M180" s="176">
        <f t="shared" si="26"/>
        <v>50655</v>
      </c>
      <c r="N180" s="177">
        <f t="shared" si="27"/>
        <v>128.53</v>
      </c>
      <c r="O180" s="169"/>
    </row>
    <row r="181" ht="35.15" customHeight="1" spans="1:15">
      <c r="A181" s="128">
        <v>2</v>
      </c>
      <c r="B181" s="126" t="s">
        <v>310</v>
      </c>
      <c r="C181" s="127" t="s">
        <v>311</v>
      </c>
      <c r="D181" s="126" t="s">
        <v>148</v>
      </c>
      <c r="E181" s="146"/>
      <c r="F181" s="147">
        <v>2447.05872</v>
      </c>
      <c r="G181" s="149">
        <v>2447.05872</v>
      </c>
      <c r="H181" s="147">
        <v>87.193082</v>
      </c>
      <c r="I181" s="148">
        <v>34.64</v>
      </c>
      <c r="J181" s="147"/>
      <c r="K181" s="147"/>
      <c r="L181" s="162"/>
      <c r="M181" s="176">
        <f t="shared" si="26"/>
        <v>2447.05872</v>
      </c>
      <c r="N181" s="177">
        <f t="shared" si="27"/>
        <v>34.64</v>
      </c>
      <c r="O181" s="169"/>
    </row>
    <row r="182" ht="35.15" customHeight="1" spans="1:15">
      <c r="A182" s="129"/>
      <c r="B182" s="126" t="s">
        <v>310</v>
      </c>
      <c r="C182" s="127" t="s">
        <v>311</v>
      </c>
      <c r="D182" s="126" t="s">
        <v>149</v>
      </c>
      <c r="E182" s="146"/>
      <c r="F182" s="147">
        <v>2447.05872</v>
      </c>
      <c r="G182" s="148">
        <v>1417.05872</v>
      </c>
      <c r="H182" s="147">
        <v>25.63101</v>
      </c>
      <c r="I182" s="147">
        <v>10.19</v>
      </c>
      <c r="J182" s="147"/>
      <c r="K182" s="147"/>
      <c r="L182" s="162"/>
      <c r="M182" s="176">
        <f t="shared" si="26"/>
        <v>1417.05872</v>
      </c>
      <c r="N182" s="177">
        <f t="shared" si="27"/>
        <v>10.19</v>
      </c>
      <c r="O182" s="169"/>
    </row>
    <row r="183" ht="35.15" customHeight="1" spans="1:15">
      <c r="A183" s="128">
        <v>3</v>
      </c>
      <c r="B183" s="126" t="s">
        <v>312</v>
      </c>
      <c r="C183" s="127" t="s">
        <v>313</v>
      </c>
      <c r="D183" s="126" t="s">
        <v>148</v>
      </c>
      <c r="E183" s="146"/>
      <c r="F183" s="147">
        <v>1200</v>
      </c>
      <c r="G183" s="149">
        <v>1200</v>
      </c>
      <c r="H183" s="147">
        <v>62.9167</v>
      </c>
      <c r="I183" s="148">
        <v>22</v>
      </c>
      <c r="J183" s="147"/>
      <c r="K183" s="147"/>
      <c r="L183" s="162"/>
      <c r="M183" s="176">
        <f t="shared" si="26"/>
        <v>1200</v>
      </c>
      <c r="N183" s="177">
        <f t="shared" si="27"/>
        <v>22</v>
      </c>
      <c r="O183" s="169"/>
    </row>
    <row r="184" ht="35.15" customHeight="1" spans="1:15">
      <c r="A184" s="129"/>
      <c r="B184" s="126" t="s">
        <v>312</v>
      </c>
      <c r="C184" s="127" t="s">
        <v>313</v>
      </c>
      <c r="D184" s="126" t="s">
        <v>149</v>
      </c>
      <c r="E184" s="146"/>
      <c r="F184" s="147">
        <v>1200</v>
      </c>
      <c r="G184" s="148">
        <v>1200</v>
      </c>
      <c r="H184" s="147">
        <v>31.7341</v>
      </c>
      <c r="I184" s="147">
        <v>11</v>
      </c>
      <c r="J184" s="147"/>
      <c r="K184" s="147"/>
      <c r="L184" s="162"/>
      <c r="M184" s="176">
        <f t="shared" si="26"/>
        <v>1200</v>
      </c>
      <c r="N184" s="177">
        <f t="shared" si="27"/>
        <v>11</v>
      </c>
      <c r="O184" s="169"/>
    </row>
    <row r="185" ht="35.15" customHeight="1" spans="1:15">
      <c r="A185" s="125">
        <v>4</v>
      </c>
      <c r="B185" s="126" t="s">
        <v>314</v>
      </c>
      <c r="C185" s="127" t="s">
        <v>315</v>
      </c>
      <c r="D185" s="126" t="s">
        <v>148</v>
      </c>
      <c r="E185" s="146"/>
      <c r="F185" s="147">
        <v>495</v>
      </c>
      <c r="G185" s="149">
        <v>495</v>
      </c>
      <c r="H185" s="147">
        <v>24.96</v>
      </c>
      <c r="I185" s="148">
        <v>5.78</v>
      </c>
      <c r="J185" s="147"/>
      <c r="K185" s="147"/>
      <c r="L185" s="162"/>
      <c r="M185" s="176">
        <f t="shared" si="26"/>
        <v>495</v>
      </c>
      <c r="N185" s="177">
        <f t="shared" si="27"/>
        <v>5.78</v>
      </c>
      <c r="O185" s="169"/>
    </row>
    <row r="186" ht="35.15" customHeight="1" spans="1:15">
      <c r="A186" s="125">
        <v>5</v>
      </c>
      <c r="B186" s="126" t="s">
        <v>316</v>
      </c>
      <c r="C186" s="127" t="s">
        <v>317</v>
      </c>
      <c r="D186" s="126" t="s">
        <v>149</v>
      </c>
      <c r="E186" s="146"/>
      <c r="F186" s="147">
        <v>15238.177029</v>
      </c>
      <c r="G186" s="148">
        <v>15238.177029</v>
      </c>
      <c r="H186" s="147">
        <v>300.78847</v>
      </c>
      <c r="I186" s="147">
        <v>100</v>
      </c>
      <c r="J186" s="147"/>
      <c r="K186" s="147"/>
      <c r="L186" s="162"/>
      <c r="M186" s="176">
        <f t="shared" si="26"/>
        <v>15238.177029</v>
      </c>
      <c r="N186" s="177">
        <f t="shared" si="27"/>
        <v>100</v>
      </c>
      <c r="O186" s="169"/>
    </row>
    <row r="187" ht="35.15" customHeight="1" spans="1:15">
      <c r="A187" s="125">
        <v>6</v>
      </c>
      <c r="B187" s="126" t="s">
        <v>318</v>
      </c>
      <c r="C187" s="127" t="s">
        <v>319</v>
      </c>
      <c r="D187" s="126" t="s">
        <v>149</v>
      </c>
      <c r="E187" s="146"/>
      <c r="F187" s="147">
        <v>11905.42</v>
      </c>
      <c r="G187" s="148">
        <v>11905.42</v>
      </c>
      <c r="H187" s="147">
        <v>248.138204</v>
      </c>
      <c r="I187" s="147">
        <v>100</v>
      </c>
      <c r="J187" s="147"/>
      <c r="K187" s="147"/>
      <c r="L187" s="162"/>
      <c r="M187" s="176">
        <f t="shared" si="26"/>
        <v>11905.42</v>
      </c>
      <c r="N187" s="177">
        <f t="shared" si="27"/>
        <v>100</v>
      </c>
      <c r="O187" s="169"/>
    </row>
    <row r="188" s="108" customFormat="1" ht="35.15" customHeight="1" spans="1:15">
      <c r="A188" s="123" t="s">
        <v>320</v>
      </c>
      <c r="B188" s="123" t="s">
        <v>321</v>
      </c>
      <c r="C188" s="127"/>
      <c r="D188" s="132"/>
      <c r="E188" s="150"/>
      <c r="F188" s="154">
        <f>SUM(F189:F201)</f>
        <v>45991.18</v>
      </c>
      <c r="G188" s="154">
        <f t="shared" ref="G188:J188" si="30">SUM(G189:G201)</f>
        <v>44550.94</v>
      </c>
      <c r="H188" s="154">
        <f t="shared" si="30"/>
        <v>798.121998</v>
      </c>
      <c r="I188" s="154">
        <f t="shared" si="30"/>
        <v>355.0986</v>
      </c>
      <c r="J188" s="154">
        <f t="shared" si="30"/>
        <v>14100</v>
      </c>
      <c r="K188" s="154">
        <f t="shared" ref="K188" si="31">SUM(K189:K201)</f>
        <v>108.2604</v>
      </c>
      <c r="L188" s="164"/>
      <c r="M188" s="181">
        <f t="shared" si="26"/>
        <v>30450.94</v>
      </c>
      <c r="N188" s="182">
        <f t="shared" si="27"/>
        <v>246.8382</v>
      </c>
      <c r="O188" s="180"/>
    </row>
    <row r="189" ht="35.15" customHeight="1" spans="1:15">
      <c r="A189" s="128">
        <v>1</v>
      </c>
      <c r="B189" s="126" t="s">
        <v>322</v>
      </c>
      <c r="C189" s="127" t="s">
        <v>323</v>
      </c>
      <c r="D189" s="126" t="s">
        <v>149</v>
      </c>
      <c r="E189" s="146"/>
      <c r="F189" s="147">
        <v>7774.92</v>
      </c>
      <c r="G189" s="148">
        <v>7774.92</v>
      </c>
      <c r="H189" s="147">
        <v>140.3</v>
      </c>
      <c r="I189" s="147">
        <v>63.11</v>
      </c>
      <c r="J189" s="147">
        <v>0</v>
      </c>
      <c r="K189" s="147">
        <v>0</v>
      </c>
      <c r="L189" s="162"/>
      <c r="M189" s="176">
        <f t="shared" si="26"/>
        <v>7774.92</v>
      </c>
      <c r="N189" s="177">
        <f t="shared" si="27"/>
        <v>63.11</v>
      </c>
      <c r="O189" s="127"/>
    </row>
    <row r="190" ht="35.15" customHeight="1" spans="1:15">
      <c r="A190" s="129"/>
      <c r="B190" s="126" t="s">
        <v>322</v>
      </c>
      <c r="C190" s="127" t="s">
        <v>323</v>
      </c>
      <c r="D190" s="126" t="s">
        <v>148</v>
      </c>
      <c r="E190" s="146"/>
      <c r="F190" s="147">
        <v>7774.92</v>
      </c>
      <c r="G190" s="149">
        <v>7774.92</v>
      </c>
      <c r="H190" s="147">
        <v>142.92</v>
      </c>
      <c r="I190" s="148">
        <v>63</v>
      </c>
      <c r="J190" s="147">
        <v>0</v>
      </c>
      <c r="K190" s="147">
        <v>0</v>
      </c>
      <c r="L190" s="162"/>
      <c r="M190" s="176">
        <f t="shared" si="26"/>
        <v>7774.92</v>
      </c>
      <c r="N190" s="177">
        <f t="shared" si="27"/>
        <v>63</v>
      </c>
      <c r="O190" s="127"/>
    </row>
    <row r="191" ht="35.15" customHeight="1" spans="1:15">
      <c r="A191" s="128">
        <v>2</v>
      </c>
      <c r="B191" s="126" t="s">
        <v>324</v>
      </c>
      <c r="C191" s="127" t="s">
        <v>325</v>
      </c>
      <c r="D191" s="126" t="s">
        <v>149</v>
      </c>
      <c r="E191" s="146"/>
      <c r="F191" s="147">
        <v>7000</v>
      </c>
      <c r="G191" s="148">
        <v>7000</v>
      </c>
      <c r="H191" s="147">
        <v>145.67</v>
      </c>
      <c r="I191" s="147">
        <v>63.99</v>
      </c>
      <c r="J191" s="147">
        <v>7000</v>
      </c>
      <c r="K191" s="147">
        <v>63.99</v>
      </c>
      <c r="L191" s="127" t="s">
        <v>377</v>
      </c>
      <c r="M191" s="176">
        <f t="shared" si="26"/>
        <v>0</v>
      </c>
      <c r="N191" s="177">
        <f t="shared" si="27"/>
        <v>0</v>
      </c>
      <c r="O191" s="127"/>
    </row>
    <row r="192" ht="35.15" customHeight="1" spans="1:15">
      <c r="A192" s="129"/>
      <c r="B192" s="126" t="s">
        <v>324</v>
      </c>
      <c r="C192" s="127" t="s">
        <v>325</v>
      </c>
      <c r="D192" s="126" t="s">
        <v>148</v>
      </c>
      <c r="E192" s="146"/>
      <c r="F192" s="147">
        <v>7000</v>
      </c>
      <c r="G192" s="149">
        <v>7000</v>
      </c>
      <c r="H192" s="147">
        <v>87.99</v>
      </c>
      <c r="I192" s="148">
        <v>42.47</v>
      </c>
      <c r="J192" s="147">
        <v>7000</v>
      </c>
      <c r="K192" s="147">
        <v>42.47</v>
      </c>
      <c r="L192" s="127" t="s">
        <v>377</v>
      </c>
      <c r="M192" s="176">
        <f t="shared" si="26"/>
        <v>0</v>
      </c>
      <c r="N192" s="177">
        <f t="shared" si="27"/>
        <v>0</v>
      </c>
      <c r="O192" s="127"/>
    </row>
    <row r="193" ht="35.15" customHeight="1" spans="1:15">
      <c r="A193" s="128">
        <v>3</v>
      </c>
      <c r="B193" s="126" t="s">
        <v>326</v>
      </c>
      <c r="C193" s="127" t="s">
        <v>327</v>
      </c>
      <c r="D193" s="126" t="s">
        <v>149</v>
      </c>
      <c r="E193" s="146"/>
      <c r="F193" s="147">
        <v>396.59</v>
      </c>
      <c r="G193" s="148">
        <v>396.59</v>
      </c>
      <c r="H193" s="147">
        <v>6.12</v>
      </c>
      <c r="I193" s="147">
        <v>3.32</v>
      </c>
      <c r="J193" s="147">
        <v>0</v>
      </c>
      <c r="K193" s="147">
        <v>0</v>
      </c>
      <c r="L193" s="162"/>
      <c r="M193" s="176">
        <f t="shared" si="26"/>
        <v>396.59</v>
      </c>
      <c r="N193" s="177">
        <f t="shared" si="27"/>
        <v>3.32</v>
      </c>
      <c r="O193" s="127"/>
    </row>
    <row r="194" ht="35.15" customHeight="1" spans="1:15">
      <c r="A194" s="129"/>
      <c r="B194" s="126" t="s">
        <v>326</v>
      </c>
      <c r="C194" s="127" t="s">
        <v>327</v>
      </c>
      <c r="D194" s="126" t="s">
        <v>148</v>
      </c>
      <c r="E194" s="146"/>
      <c r="F194" s="147">
        <v>168.99</v>
      </c>
      <c r="G194" s="149">
        <v>168.99</v>
      </c>
      <c r="H194" s="147">
        <v>2.17</v>
      </c>
      <c r="I194" s="148">
        <v>1.16</v>
      </c>
      <c r="J194" s="147">
        <v>0</v>
      </c>
      <c r="K194" s="147">
        <v>0</v>
      </c>
      <c r="L194" s="162"/>
      <c r="M194" s="176">
        <f t="shared" si="26"/>
        <v>168.99</v>
      </c>
      <c r="N194" s="177">
        <f t="shared" si="27"/>
        <v>1.16</v>
      </c>
      <c r="O194" s="127"/>
    </row>
    <row r="195" ht="54" customHeight="1" spans="1:15">
      <c r="A195" s="125">
        <v>4</v>
      </c>
      <c r="B195" s="126" t="s">
        <v>328</v>
      </c>
      <c r="C195" s="127" t="s">
        <v>329</v>
      </c>
      <c r="D195" s="126" t="s">
        <v>148</v>
      </c>
      <c r="E195" s="146"/>
      <c r="F195" s="147">
        <v>100</v>
      </c>
      <c r="G195" s="149">
        <v>100</v>
      </c>
      <c r="H195" s="147">
        <v>3.091998</v>
      </c>
      <c r="I195" s="148">
        <v>1.4</v>
      </c>
      <c r="J195" s="147">
        <v>100</v>
      </c>
      <c r="K195" s="147">
        <v>1.4</v>
      </c>
      <c r="L195" s="127" t="s">
        <v>387</v>
      </c>
      <c r="M195" s="176">
        <f t="shared" si="26"/>
        <v>0</v>
      </c>
      <c r="N195" s="177">
        <f t="shared" si="27"/>
        <v>0</v>
      </c>
      <c r="O195" s="127"/>
    </row>
    <row r="196" ht="35.15" customHeight="1" spans="1:15">
      <c r="A196" s="128">
        <v>5</v>
      </c>
      <c r="B196" s="126" t="s">
        <v>330</v>
      </c>
      <c r="C196" s="127" t="s">
        <v>331</v>
      </c>
      <c r="D196" s="126" t="s">
        <v>148</v>
      </c>
      <c r="E196" s="146"/>
      <c r="F196" s="147">
        <v>500</v>
      </c>
      <c r="G196" s="149">
        <v>500</v>
      </c>
      <c r="H196" s="147">
        <v>13.14</v>
      </c>
      <c r="I196" s="148">
        <v>1.38</v>
      </c>
      <c r="J196" s="147">
        <v>0</v>
      </c>
      <c r="K196" s="147">
        <v>0</v>
      </c>
      <c r="L196" s="162"/>
      <c r="M196" s="176">
        <f t="shared" si="26"/>
        <v>500</v>
      </c>
      <c r="N196" s="177">
        <f t="shared" si="27"/>
        <v>1.38</v>
      </c>
      <c r="O196" s="127"/>
    </row>
    <row r="197" ht="35.15" customHeight="1" spans="1:15">
      <c r="A197" s="129"/>
      <c r="B197" s="126" t="s">
        <v>330</v>
      </c>
      <c r="C197" s="127" t="s">
        <v>331</v>
      </c>
      <c r="D197" s="126" t="s">
        <v>149</v>
      </c>
      <c r="E197" s="146"/>
      <c r="F197" s="147">
        <v>500</v>
      </c>
      <c r="G197" s="148">
        <v>500</v>
      </c>
      <c r="H197" s="147">
        <v>9.6</v>
      </c>
      <c r="I197" s="147">
        <v>0.7986</v>
      </c>
      <c r="J197" s="147">
        <v>0</v>
      </c>
      <c r="K197" s="147">
        <v>0.4004</v>
      </c>
      <c r="L197" s="162" t="s">
        <v>388</v>
      </c>
      <c r="M197" s="176">
        <f t="shared" si="26"/>
        <v>500</v>
      </c>
      <c r="N197" s="177">
        <f t="shared" si="27"/>
        <v>0.3982</v>
      </c>
      <c r="O197" s="127"/>
    </row>
    <row r="198" ht="35.15" customHeight="1" spans="1:15">
      <c r="A198" s="125">
        <v>6</v>
      </c>
      <c r="B198" s="126" t="s">
        <v>332</v>
      </c>
      <c r="C198" s="127" t="s">
        <v>333</v>
      </c>
      <c r="D198" s="126" t="s">
        <v>148</v>
      </c>
      <c r="E198" s="146"/>
      <c r="F198" s="147">
        <v>400</v>
      </c>
      <c r="G198" s="149">
        <v>400</v>
      </c>
      <c r="H198" s="147">
        <v>14.45</v>
      </c>
      <c r="I198" s="148">
        <v>7.4</v>
      </c>
      <c r="J198" s="147">
        <v>0</v>
      </c>
      <c r="K198" s="147">
        <v>0</v>
      </c>
      <c r="L198" s="162"/>
      <c r="M198" s="176">
        <f t="shared" si="26"/>
        <v>400</v>
      </c>
      <c r="N198" s="177">
        <f t="shared" si="27"/>
        <v>7.4</v>
      </c>
      <c r="O198" s="127"/>
    </row>
    <row r="199" ht="35.15" customHeight="1" spans="1:15">
      <c r="A199" s="128">
        <v>7</v>
      </c>
      <c r="B199" s="126" t="s">
        <v>334</v>
      </c>
      <c r="C199" s="127" t="s">
        <v>335</v>
      </c>
      <c r="D199" s="126" t="s">
        <v>149</v>
      </c>
      <c r="E199" s="146"/>
      <c r="F199" s="147">
        <v>5937.88</v>
      </c>
      <c r="G199" s="148">
        <v>5217.76</v>
      </c>
      <c r="H199" s="147">
        <v>82.6</v>
      </c>
      <c r="I199" s="147">
        <v>43.57</v>
      </c>
      <c r="J199" s="147">
        <v>0</v>
      </c>
      <c r="K199" s="147">
        <v>0</v>
      </c>
      <c r="L199" s="162"/>
      <c r="M199" s="176">
        <f t="shared" si="26"/>
        <v>5217.76</v>
      </c>
      <c r="N199" s="177">
        <f t="shared" si="27"/>
        <v>43.57</v>
      </c>
      <c r="O199" s="127"/>
    </row>
    <row r="200" ht="35.15" customHeight="1" spans="1:15">
      <c r="A200" s="129"/>
      <c r="B200" s="126" t="s">
        <v>334</v>
      </c>
      <c r="C200" s="127" t="s">
        <v>335</v>
      </c>
      <c r="D200" s="126" t="s">
        <v>148</v>
      </c>
      <c r="E200" s="146"/>
      <c r="F200" s="147">
        <v>5937.88</v>
      </c>
      <c r="G200" s="149">
        <v>5217.76</v>
      </c>
      <c r="H200" s="147">
        <v>93.07</v>
      </c>
      <c r="I200" s="148">
        <v>43.5</v>
      </c>
      <c r="J200" s="147">
        <v>0</v>
      </c>
      <c r="K200" s="147">
        <v>0</v>
      </c>
      <c r="L200" s="162"/>
      <c r="M200" s="176">
        <f t="shared" si="26"/>
        <v>5217.76</v>
      </c>
      <c r="N200" s="177">
        <f t="shared" si="27"/>
        <v>43.5</v>
      </c>
      <c r="O200" s="127"/>
    </row>
    <row r="201" ht="35.15" customHeight="1" spans="1:15">
      <c r="A201" s="125">
        <v>8</v>
      </c>
      <c r="B201" s="126" t="s">
        <v>336</v>
      </c>
      <c r="C201" s="127" t="s">
        <v>337</v>
      </c>
      <c r="D201" s="126" t="s">
        <v>148</v>
      </c>
      <c r="E201" s="146"/>
      <c r="F201" s="147">
        <v>2500</v>
      </c>
      <c r="G201" s="149">
        <v>2500</v>
      </c>
      <c r="H201" s="147">
        <v>57</v>
      </c>
      <c r="I201" s="148">
        <v>20</v>
      </c>
      <c r="J201" s="147">
        <v>0</v>
      </c>
      <c r="K201" s="147">
        <v>0</v>
      </c>
      <c r="L201" s="162"/>
      <c r="M201" s="176">
        <f t="shared" si="26"/>
        <v>2500</v>
      </c>
      <c r="N201" s="177">
        <f t="shared" si="27"/>
        <v>20</v>
      </c>
      <c r="O201" s="127"/>
    </row>
    <row r="202" s="108" customFormat="1" ht="35.15" customHeight="1" spans="1:15">
      <c r="A202" s="123" t="s">
        <v>338</v>
      </c>
      <c r="B202" s="123" t="s">
        <v>339</v>
      </c>
      <c r="C202" s="127"/>
      <c r="D202" s="132"/>
      <c r="E202" s="150"/>
      <c r="F202" s="154">
        <f>SUM(F203:F204)</f>
        <v>550</v>
      </c>
      <c r="G202" s="154">
        <f t="shared" ref="G202:K202" si="32">SUM(G203:G204)</f>
        <v>550</v>
      </c>
      <c r="H202" s="154">
        <f t="shared" si="32"/>
        <v>15.7354</v>
      </c>
      <c r="I202" s="154">
        <f t="shared" si="32"/>
        <v>5.27</v>
      </c>
      <c r="J202" s="154">
        <f t="shared" si="32"/>
        <v>0</v>
      </c>
      <c r="K202" s="154">
        <f t="shared" si="32"/>
        <v>0</v>
      </c>
      <c r="L202" s="164"/>
      <c r="M202" s="181">
        <f t="shared" si="26"/>
        <v>550</v>
      </c>
      <c r="N202" s="182">
        <f t="shared" si="27"/>
        <v>5.27</v>
      </c>
      <c r="O202" s="131"/>
    </row>
    <row r="203" customHeight="1" spans="1:15">
      <c r="A203" s="128">
        <v>1</v>
      </c>
      <c r="B203" s="185" t="s">
        <v>340</v>
      </c>
      <c r="C203" s="127" t="s">
        <v>341</v>
      </c>
      <c r="D203" s="126" t="s">
        <v>148</v>
      </c>
      <c r="E203" s="146"/>
      <c r="F203" s="147">
        <v>350</v>
      </c>
      <c r="G203" s="149">
        <v>350</v>
      </c>
      <c r="H203" s="147">
        <v>9.7525</v>
      </c>
      <c r="I203" s="148">
        <v>3.5</v>
      </c>
      <c r="J203" s="147">
        <v>0</v>
      </c>
      <c r="K203" s="147">
        <v>0</v>
      </c>
      <c r="L203" s="162"/>
      <c r="M203" s="176">
        <f t="shared" si="26"/>
        <v>350</v>
      </c>
      <c r="N203" s="177">
        <f t="shared" si="27"/>
        <v>3.5</v>
      </c>
      <c r="O203" s="169"/>
    </row>
    <row r="204" customHeight="1" spans="1:15">
      <c r="A204" s="129"/>
      <c r="B204" s="185" t="s">
        <v>340</v>
      </c>
      <c r="C204" s="127" t="s">
        <v>341</v>
      </c>
      <c r="D204" s="126" t="s">
        <v>149</v>
      </c>
      <c r="E204" s="146"/>
      <c r="F204" s="147">
        <v>200</v>
      </c>
      <c r="G204" s="148">
        <v>200</v>
      </c>
      <c r="H204" s="147">
        <v>5.9829</v>
      </c>
      <c r="I204" s="147">
        <v>1.77</v>
      </c>
      <c r="J204" s="147">
        <v>0</v>
      </c>
      <c r="K204" s="147">
        <v>0</v>
      </c>
      <c r="L204" s="162"/>
      <c r="M204" s="176">
        <f t="shared" si="26"/>
        <v>200</v>
      </c>
      <c r="N204" s="177">
        <f t="shared" si="27"/>
        <v>1.77</v>
      </c>
      <c r="O204" s="169"/>
    </row>
    <row r="205" s="108" customFormat="1" ht="35.15" customHeight="1" spans="1:15">
      <c r="A205" s="123" t="s">
        <v>344</v>
      </c>
      <c r="B205" s="123" t="s">
        <v>345</v>
      </c>
      <c r="C205" s="127"/>
      <c r="D205" s="132"/>
      <c r="E205" s="150"/>
      <c r="F205" s="154">
        <f>SUM(F206:F212)</f>
        <v>7770</v>
      </c>
      <c r="G205" s="154">
        <f t="shared" ref="G205:K205" si="33">SUM(G206:G212)</f>
        <v>7685</v>
      </c>
      <c r="H205" s="154">
        <f t="shared" si="33"/>
        <v>176.16</v>
      </c>
      <c r="I205" s="154">
        <f t="shared" si="33"/>
        <v>85.52</v>
      </c>
      <c r="J205" s="154">
        <f t="shared" si="33"/>
        <v>66.96</v>
      </c>
      <c r="K205" s="154">
        <f t="shared" si="33"/>
        <v>1.83</v>
      </c>
      <c r="L205" s="164"/>
      <c r="M205" s="181">
        <f t="shared" si="26"/>
        <v>7618.04</v>
      </c>
      <c r="N205" s="182">
        <f t="shared" si="27"/>
        <v>83.69</v>
      </c>
      <c r="O205" s="180"/>
    </row>
    <row r="206" ht="58.5" customHeight="1" spans="1:15">
      <c r="A206" s="128">
        <v>1</v>
      </c>
      <c r="B206" s="126" t="s">
        <v>346</v>
      </c>
      <c r="C206" s="127" t="s">
        <v>347</v>
      </c>
      <c r="D206" s="126" t="s">
        <v>148</v>
      </c>
      <c r="E206" s="146"/>
      <c r="F206" s="147">
        <v>2800</v>
      </c>
      <c r="G206" s="149">
        <v>2790</v>
      </c>
      <c r="H206" s="147">
        <v>90.79</v>
      </c>
      <c r="I206" s="148">
        <v>45.01</v>
      </c>
      <c r="J206" s="147">
        <v>16.96</v>
      </c>
      <c r="K206" s="147">
        <v>0.65</v>
      </c>
      <c r="L206" s="162" t="s">
        <v>389</v>
      </c>
      <c r="M206" s="176">
        <f t="shared" si="26"/>
        <v>2773.04</v>
      </c>
      <c r="N206" s="177">
        <f t="shared" si="27"/>
        <v>44.36</v>
      </c>
      <c r="O206" s="169"/>
    </row>
    <row r="207" ht="35.15" customHeight="1" spans="1:15">
      <c r="A207" s="129"/>
      <c r="B207" s="126" t="s">
        <v>346</v>
      </c>
      <c r="C207" s="127" t="s">
        <v>347</v>
      </c>
      <c r="D207" s="126" t="s">
        <v>149</v>
      </c>
      <c r="E207" s="146"/>
      <c r="F207" s="147">
        <v>2800</v>
      </c>
      <c r="G207" s="148">
        <v>2725</v>
      </c>
      <c r="H207" s="147">
        <v>54.22</v>
      </c>
      <c r="I207" s="147">
        <v>27.04</v>
      </c>
      <c r="J207" s="147">
        <v>0</v>
      </c>
      <c r="K207" s="147"/>
      <c r="L207" s="162"/>
      <c r="M207" s="176">
        <f t="shared" si="26"/>
        <v>2725</v>
      </c>
      <c r="N207" s="177">
        <f t="shared" si="27"/>
        <v>27.04</v>
      </c>
      <c r="O207" s="169"/>
    </row>
    <row r="208" ht="35.15" customHeight="1" spans="1:15">
      <c r="A208" s="125">
        <v>2</v>
      </c>
      <c r="B208" s="185" t="s">
        <v>350</v>
      </c>
      <c r="C208" s="127" t="s">
        <v>351</v>
      </c>
      <c r="D208" s="126" t="s">
        <v>149</v>
      </c>
      <c r="E208" s="146"/>
      <c r="F208" s="147">
        <v>750</v>
      </c>
      <c r="G208" s="148">
        <v>750</v>
      </c>
      <c r="H208" s="147">
        <v>9.27</v>
      </c>
      <c r="I208" s="147">
        <v>5.01</v>
      </c>
      <c r="J208" s="147">
        <v>0</v>
      </c>
      <c r="K208" s="147">
        <v>0</v>
      </c>
      <c r="L208" s="162"/>
      <c r="M208" s="176">
        <f t="shared" si="26"/>
        <v>750</v>
      </c>
      <c r="N208" s="177">
        <f t="shared" si="27"/>
        <v>5.01</v>
      </c>
      <c r="O208" s="169"/>
    </row>
    <row r="209" ht="38.5" customHeight="1" spans="1:15">
      <c r="A209" s="125">
        <v>3</v>
      </c>
      <c r="B209" s="126" t="s">
        <v>352</v>
      </c>
      <c r="C209" s="127" t="s">
        <v>353</v>
      </c>
      <c r="D209" s="126" t="s">
        <v>148</v>
      </c>
      <c r="E209" s="146"/>
      <c r="F209" s="147">
        <v>50</v>
      </c>
      <c r="G209" s="149">
        <v>50</v>
      </c>
      <c r="H209" s="147">
        <v>1.39</v>
      </c>
      <c r="I209" s="148">
        <v>0.59</v>
      </c>
      <c r="J209" s="147">
        <v>50</v>
      </c>
      <c r="K209" s="147">
        <v>0.59</v>
      </c>
      <c r="L209" s="127" t="s">
        <v>390</v>
      </c>
      <c r="M209" s="176">
        <f t="shared" ref="M209:M212" si="34">G209-J209</f>
        <v>0</v>
      </c>
      <c r="N209" s="177">
        <f t="shared" ref="N209:N212" si="35">I209-K209</f>
        <v>0</v>
      </c>
      <c r="O209" s="169"/>
    </row>
    <row r="210" ht="35.15" customHeight="1" spans="1:15">
      <c r="A210" s="125">
        <v>4</v>
      </c>
      <c r="B210" s="126" t="s">
        <v>354</v>
      </c>
      <c r="C210" s="127" t="s">
        <v>351</v>
      </c>
      <c r="D210" s="126" t="s">
        <v>149</v>
      </c>
      <c r="E210" s="146"/>
      <c r="F210" s="147">
        <v>280</v>
      </c>
      <c r="G210" s="148">
        <v>280</v>
      </c>
      <c r="H210" s="147">
        <v>4.33</v>
      </c>
      <c r="I210" s="147">
        <v>2.68</v>
      </c>
      <c r="J210" s="147">
        <v>0</v>
      </c>
      <c r="K210" s="147">
        <v>0.59</v>
      </c>
      <c r="L210" s="127" t="s">
        <v>391</v>
      </c>
      <c r="M210" s="176">
        <f t="shared" si="34"/>
        <v>280</v>
      </c>
      <c r="N210" s="177">
        <f t="shared" si="35"/>
        <v>2.09</v>
      </c>
      <c r="O210" s="169"/>
    </row>
    <row r="211" ht="35.15" customHeight="1" spans="1:15">
      <c r="A211" s="128">
        <v>5</v>
      </c>
      <c r="B211" s="126" t="s">
        <v>355</v>
      </c>
      <c r="C211" s="127" t="s">
        <v>356</v>
      </c>
      <c r="D211" s="126" t="s">
        <v>148</v>
      </c>
      <c r="E211" s="146"/>
      <c r="F211" s="147">
        <v>710</v>
      </c>
      <c r="G211" s="149">
        <v>710</v>
      </c>
      <c r="H211" s="147">
        <v>9.53</v>
      </c>
      <c r="I211" s="148">
        <v>1.54</v>
      </c>
      <c r="J211" s="147">
        <v>0</v>
      </c>
      <c r="K211" s="147">
        <v>0</v>
      </c>
      <c r="L211" s="162"/>
      <c r="M211" s="176">
        <f t="shared" si="34"/>
        <v>710</v>
      </c>
      <c r="N211" s="177">
        <f t="shared" si="35"/>
        <v>1.54</v>
      </c>
      <c r="O211" s="169"/>
    </row>
    <row r="212" ht="35.15" customHeight="1" spans="1:15">
      <c r="A212" s="129"/>
      <c r="B212" s="126" t="s">
        <v>355</v>
      </c>
      <c r="C212" s="127" t="s">
        <v>356</v>
      </c>
      <c r="D212" s="126" t="s">
        <v>149</v>
      </c>
      <c r="E212" s="146"/>
      <c r="F212" s="147">
        <v>380</v>
      </c>
      <c r="G212" s="148">
        <v>380</v>
      </c>
      <c r="H212" s="147">
        <v>6.63</v>
      </c>
      <c r="I212" s="147">
        <v>3.65</v>
      </c>
      <c r="J212" s="147">
        <v>0</v>
      </c>
      <c r="K212" s="147">
        <v>0</v>
      </c>
      <c r="L212" s="162"/>
      <c r="M212" s="176">
        <f t="shared" si="34"/>
        <v>380</v>
      </c>
      <c r="N212" s="177">
        <f t="shared" si="35"/>
        <v>3.65</v>
      </c>
      <c r="O212" s="169"/>
    </row>
  </sheetData>
  <autoFilter xmlns:etc="http://www.wps.cn/officeDocument/2017/etCustomData" ref="A5:U212" etc:filterBottomFollowUsedRange="0">
    <extLst/>
  </autoFilter>
  <mergeCells count="82">
    <mergeCell ref="A2:O2"/>
    <mergeCell ref="A3:B3"/>
    <mergeCell ref="J4:L4"/>
    <mergeCell ref="M4:N4"/>
    <mergeCell ref="A4:A5"/>
    <mergeCell ref="A9:A10"/>
    <mergeCell ref="A12:A13"/>
    <mergeCell ref="A14:A15"/>
    <mergeCell ref="A18:A19"/>
    <mergeCell ref="A20:A21"/>
    <mergeCell ref="A23:A24"/>
    <mergeCell ref="A25:A26"/>
    <mergeCell ref="A28:A29"/>
    <mergeCell ref="A30:A31"/>
    <mergeCell ref="A39:A40"/>
    <mergeCell ref="A42:A43"/>
    <mergeCell ref="A44:A45"/>
    <mergeCell ref="A46:A47"/>
    <mergeCell ref="A48:A49"/>
    <mergeCell ref="A51:A52"/>
    <mergeCell ref="A53:A54"/>
    <mergeCell ref="A55:A56"/>
    <mergeCell ref="A61:A62"/>
    <mergeCell ref="A65:A66"/>
    <mergeCell ref="A67:A68"/>
    <mergeCell ref="A70:A71"/>
    <mergeCell ref="A72:A73"/>
    <mergeCell ref="A74:A75"/>
    <mergeCell ref="A77:A78"/>
    <mergeCell ref="A83:A84"/>
    <mergeCell ref="A90:A91"/>
    <mergeCell ref="A94:A95"/>
    <mergeCell ref="A96:A97"/>
    <mergeCell ref="A99:A100"/>
    <mergeCell ref="A102:A103"/>
    <mergeCell ref="A104:A105"/>
    <mergeCell ref="A106:A107"/>
    <mergeCell ref="A108:A109"/>
    <mergeCell ref="A111:A112"/>
    <mergeCell ref="A114:A115"/>
    <mergeCell ref="A122:A123"/>
    <mergeCell ref="A126:A127"/>
    <mergeCell ref="A128:A129"/>
    <mergeCell ref="A130:A131"/>
    <mergeCell ref="A135:A136"/>
    <mergeCell ref="A138:A139"/>
    <mergeCell ref="A140:A141"/>
    <mergeCell ref="A142:A143"/>
    <mergeCell ref="A144:A145"/>
    <mergeCell ref="A146:A147"/>
    <mergeCell ref="A149:A150"/>
    <mergeCell ref="A151:A152"/>
    <mergeCell ref="A153:A154"/>
    <mergeCell ref="A155:A156"/>
    <mergeCell ref="A157:A158"/>
    <mergeCell ref="A159:A160"/>
    <mergeCell ref="A161:A162"/>
    <mergeCell ref="A164:A165"/>
    <mergeCell ref="A167:A168"/>
    <mergeCell ref="A169:A170"/>
    <mergeCell ref="A171:A172"/>
    <mergeCell ref="A173:A174"/>
    <mergeCell ref="A175:A176"/>
    <mergeCell ref="A177:A178"/>
    <mergeCell ref="A181:A182"/>
    <mergeCell ref="A183:A184"/>
    <mergeCell ref="A189:A190"/>
    <mergeCell ref="A191:A192"/>
    <mergeCell ref="A193:A194"/>
    <mergeCell ref="A196:A197"/>
    <mergeCell ref="A199:A200"/>
    <mergeCell ref="A203:A204"/>
    <mergeCell ref="A206:A207"/>
    <mergeCell ref="A211:A212"/>
    <mergeCell ref="B4:B5"/>
    <mergeCell ref="C4:C5"/>
    <mergeCell ref="D4:D5"/>
    <mergeCell ref="E4:E5"/>
    <mergeCell ref="F4:F5"/>
    <mergeCell ref="G4:G5"/>
    <mergeCell ref="H4:H5"/>
    <mergeCell ref="I4:I5"/>
  </mergeCells>
  <pageMargins left="0.44" right="0.34" top="0.984251968503937" bottom="0.984251968503937" header="0.511811023622047" footer="0.511811023622047"/>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6"/>
  <sheetViews>
    <sheetView topLeftCell="A22" workbookViewId="0">
      <selection activeCell="AP28" sqref="AP28"/>
    </sheetView>
  </sheetViews>
  <sheetFormatPr defaultColWidth="9" defaultRowHeight="14.25"/>
  <cols>
    <col min="1" max="1" width="4.36666666666667" customWidth="1"/>
    <col min="2" max="2" width="23.0916666666667" customWidth="1"/>
    <col min="3" max="3" width="22.45" style="13" customWidth="1"/>
    <col min="4" max="4" width="11.9083333333333" style="13" customWidth="1"/>
    <col min="5" max="5" width="32.2666666666667" style="13" customWidth="1"/>
    <col min="6" max="6" width="25" style="13" customWidth="1"/>
    <col min="7" max="7" width="13.2666666666667" customWidth="1"/>
    <col min="8" max="8" width="18.3666666666667" style="13" customWidth="1"/>
    <col min="9" max="11" width="11.9083333333333" customWidth="1"/>
    <col min="12" max="12" width="15" style="13" customWidth="1"/>
    <col min="13" max="15" width="10" customWidth="1"/>
    <col min="16" max="16" width="11.9083333333333" customWidth="1"/>
    <col min="17" max="17" width="15.2666666666667" customWidth="1"/>
    <col min="18" max="18" width="28.725" customWidth="1"/>
    <col min="19" max="20" width="15.6333333333333" customWidth="1"/>
    <col min="21" max="21" width="9.36666666666667" customWidth="1"/>
    <col min="22" max="22" width="13.45" style="22" customWidth="1"/>
    <col min="23" max="23" width="10.0916666666667" style="22" customWidth="1"/>
    <col min="24" max="24" width="10.6333333333333" customWidth="1"/>
    <col min="25" max="25" width="11.45" style="13"/>
    <col min="26" max="26" width="9.725" style="13" customWidth="1"/>
    <col min="27" max="27" width="11.3666666666667" style="22" customWidth="1"/>
    <col min="28" max="28" width="11.3666666666667" customWidth="1"/>
    <col min="30" max="30" width="10.9083333333333" customWidth="1"/>
    <col min="31" max="31" width="13.6333333333333" customWidth="1"/>
    <col min="32" max="32" width="12.2666666666667" customWidth="1"/>
    <col min="33" max="33" width="9.90833333333333" style="15" customWidth="1"/>
    <col min="34" max="35" width="11.6333333333333" style="23" customWidth="1"/>
    <col min="36" max="37" width="9.90833333333333" customWidth="1"/>
    <col min="38" max="38" width="14.0916666666667" customWidth="1"/>
    <col min="39" max="39" width="9.63333333333333" customWidth="1"/>
    <col min="40" max="40" width="12.9083333333333" customWidth="1"/>
    <col min="41" max="41" width="9.26666666666667"/>
  </cols>
  <sheetData>
    <row r="1" ht="22.5" spans="1:1">
      <c r="A1" s="24" t="s">
        <v>19</v>
      </c>
    </row>
    <row r="2" ht="27" spans="1:20">
      <c r="A2" s="25" t="s">
        <v>20</v>
      </c>
      <c r="B2" s="25"/>
      <c r="C2" s="25"/>
      <c r="D2" s="25"/>
      <c r="E2" s="25"/>
      <c r="F2" s="25"/>
      <c r="G2" s="25"/>
      <c r="H2" s="25"/>
      <c r="I2" s="25"/>
      <c r="J2" s="25"/>
      <c r="K2" s="25"/>
      <c r="L2" s="25"/>
      <c r="M2" s="25"/>
      <c r="N2" s="25"/>
      <c r="O2" s="25"/>
      <c r="P2" s="25"/>
      <c r="Q2" s="25"/>
      <c r="R2" s="25"/>
      <c r="S2" s="25"/>
      <c r="T2" s="25"/>
    </row>
    <row r="3" ht="15" spans="1:20">
      <c r="A3" s="26" t="s">
        <v>392</v>
      </c>
      <c r="B3" s="26"/>
      <c r="C3" s="27"/>
      <c r="D3" s="27"/>
      <c r="E3" s="27"/>
      <c r="F3" s="27"/>
      <c r="G3" s="40"/>
      <c r="H3" s="27"/>
      <c r="I3" s="40"/>
      <c r="J3" s="40"/>
      <c r="K3" s="40"/>
      <c r="L3" s="27"/>
      <c r="M3" s="40"/>
      <c r="N3" s="40"/>
      <c r="O3" s="40"/>
      <c r="P3" s="40"/>
      <c r="Q3" s="40"/>
      <c r="R3" s="40"/>
      <c r="S3" s="40"/>
      <c r="T3" s="40"/>
    </row>
    <row r="4" ht="38.15" customHeight="1" spans="1:43">
      <c r="A4" s="28" t="s">
        <v>1</v>
      </c>
      <c r="B4" s="28" t="s">
        <v>3</v>
      </c>
      <c r="C4" s="28" t="s">
        <v>393</v>
      </c>
      <c r="D4" s="28" t="s">
        <v>394</v>
      </c>
      <c r="E4" s="28" t="s">
        <v>21</v>
      </c>
      <c r="F4" s="28" t="s">
        <v>395</v>
      </c>
      <c r="G4" s="28" t="s">
        <v>23</v>
      </c>
      <c r="H4" s="28" t="s">
        <v>396</v>
      </c>
      <c r="I4" s="28" t="s">
        <v>24</v>
      </c>
      <c r="J4" s="28" t="s">
        <v>25</v>
      </c>
      <c r="K4" s="28" t="s">
        <v>397</v>
      </c>
      <c r="L4" s="28" t="s">
        <v>398</v>
      </c>
      <c r="M4" s="28" t="s">
        <v>399</v>
      </c>
      <c r="N4" s="28" t="s">
        <v>400</v>
      </c>
      <c r="O4" s="28" t="s">
        <v>26</v>
      </c>
      <c r="P4" s="28" t="s">
        <v>401</v>
      </c>
      <c r="Q4" s="29" t="s">
        <v>402</v>
      </c>
      <c r="R4" s="29" t="s">
        <v>403</v>
      </c>
      <c r="S4" s="29"/>
      <c r="T4" s="67" t="s">
        <v>404</v>
      </c>
      <c r="U4" s="26"/>
      <c r="V4" s="26"/>
      <c r="W4" s="26"/>
      <c r="X4" s="26"/>
      <c r="Y4" s="26" t="s">
        <v>405</v>
      </c>
      <c r="Z4" s="26"/>
      <c r="AA4" s="26" t="s">
        <v>406</v>
      </c>
      <c r="AB4" s="26"/>
      <c r="AC4" s="26"/>
      <c r="AD4" s="87" t="s">
        <v>407</v>
      </c>
      <c r="AE4" s="87"/>
      <c r="AF4" s="87"/>
      <c r="AG4" s="87"/>
      <c r="AH4" s="87"/>
      <c r="AI4" s="87"/>
      <c r="AJ4" s="87"/>
      <c r="AK4" s="87"/>
      <c r="AL4" s="87"/>
      <c r="AN4" s="87"/>
      <c r="AO4" s="87"/>
      <c r="AP4" s="105"/>
      <c r="AQ4" s="87"/>
    </row>
    <row r="5" s="12" customFormat="1" ht="90" customHeight="1" spans="1:44">
      <c r="A5" s="28"/>
      <c r="B5" s="28"/>
      <c r="C5" s="28"/>
      <c r="D5" s="28"/>
      <c r="E5" s="28"/>
      <c r="F5" s="28"/>
      <c r="G5" s="28"/>
      <c r="H5" s="28"/>
      <c r="I5" s="28"/>
      <c r="J5" s="28"/>
      <c r="K5" s="28"/>
      <c r="L5" s="28"/>
      <c r="M5" s="28"/>
      <c r="N5" s="28"/>
      <c r="O5" s="28"/>
      <c r="P5" s="28"/>
      <c r="Q5" s="29"/>
      <c r="R5" s="28" t="s">
        <v>408</v>
      </c>
      <c r="S5" s="28" t="s">
        <v>409</v>
      </c>
      <c r="T5" s="68" t="s">
        <v>358</v>
      </c>
      <c r="U5" s="12" t="s">
        <v>410</v>
      </c>
      <c r="V5" s="75" t="s">
        <v>411</v>
      </c>
      <c r="W5" s="75" t="s">
        <v>412</v>
      </c>
      <c r="X5" s="12" t="s">
        <v>413</v>
      </c>
      <c r="Y5" s="79" t="s">
        <v>414</v>
      </c>
      <c r="Z5" s="79" t="s">
        <v>415</v>
      </c>
      <c r="AA5" s="80" t="s">
        <v>29</v>
      </c>
      <c r="AB5" s="80" t="s">
        <v>30</v>
      </c>
      <c r="AC5" s="88" t="s">
        <v>31</v>
      </c>
      <c r="AD5" s="88" t="s">
        <v>416</v>
      </c>
      <c r="AE5" s="88" t="s">
        <v>417</v>
      </c>
      <c r="AF5" s="88" t="s">
        <v>418</v>
      </c>
      <c r="AG5" s="88" t="s">
        <v>419</v>
      </c>
      <c r="AH5" s="88" t="s">
        <v>32</v>
      </c>
      <c r="AI5" s="80" t="s">
        <v>420</v>
      </c>
      <c r="AJ5" s="92" t="s">
        <v>421</v>
      </c>
      <c r="AK5" s="98" t="s">
        <v>422</v>
      </c>
      <c r="AL5" s="99" t="s">
        <v>423</v>
      </c>
      <c r="AM5" s="80" t="s">
        <v>424</v>
      </c>
      <c r="AN5" s="100" t="s">
        <v>425</v>
      </c>
      <c r="AO5" s="99" t="s">
        <v>33</v>
      </c>
      <c r="AP5" s="106" t="s">
        <v>426</v>
      </c>
      <c r="AQ5" s="99" t="s">
        <v>427</v>
      </c>
      <c r="AR5" s="12" t="s">
        <v>428</v>
      </c>
    </row>
    <row r="6" ht="36" customHeight="1" spans="1:43">
      <c r="A6" s="29">
        <v>1</v>
      </c>
      <c r="B6" s="30" t="s">
        <v>67</v>
      </c>
      <c r="C6" s="28" t="s">
        <v>429</v>
      </c>
      <c r="D6" s="28" t="s">
        <v>430</v>
      </c>
      <c r="E6" s="42" t="s">
        <v>68</v>
      </c>
      <c r="F6" s="28" t="s">
        <v>429</v>
      </c>
      <c r="G6" s="43">
        <v>10872.689062</v>
      </c>
      <c r="H6" s="44" t="s">
        <v>431</v>
      </c>
      <c r="I6" s="43">
        <v>10872.689062</v>
      </c>
      <c r="J6" s="43">
        <v>171.592177</v>
      </c>
      <c r="K6" s="43">
        <v>100</v>
      </c>
      <c r="L6" s="28" t="s">
        <v>43</v>
      </c>
      <c r="M6" s="29">
        <v>182</v>
      </c>
      <c r="N6" s="43">
        <v>100</v>
      </c>
      <c r="O6" s="43">
        <v>100</v>
      </c>
      <c r="P6" s="43">
        <v>100</v>
      </c>
      <c r="Q6" s="29">
        <v>13824923654</v>
      </c>
      <c r="R6" s="28" t="s">
        <v>432</v>
      </c>
      <c r="S6" s="28" t="s">
        <v>433</v>
      </c>
      <c r="T6" s="68"/>
      <c r="X6" s="76">
        <v>0.05</v>
      </c>
      <c r="Y6" s="81">
        <f>J6</f>
        <v>171.592177</v>
      </c>
      <c r="Z6" s="81">
        <f>K6</f>
        <v>100</v>
      </c>
      <c r="AA6" s="82">
        <v>0</v>
      </c>
      <c r="AB6" s="82">
        <v>-5.080833</v>
      </c>
      <c r="AD6" s="22">
        <f>DATEVALUE(LEFT(H6,FIND("至",H6)-1))</f>
        <v>44672</v>
      </c>
      <c r="AE6" s="22">
        <f>DATEVALUE(RIGHT(H6,LEN(H6)-FIND("至",H6)))</f>
        <v>48300</v>
      </c>
      <c r="AF6" s="89">
        <f>MAX(MIN(AE6,45292)-MAX(AD6,44927),0)</f>
        <v>365</v>
      </c>
      <c r="AG6" s="89">
        <f>MIN(182,(MAX(MIN(AE6,45473)-MAX(AD6,45292)+1,0)))</f>
        <v>182</v>
      </c>
      <c r="AH6" s="93">
        <f>I6</f>
        <v>10872.689062</v>
      </c>
      <c r="AI6">
        <v>0</v>
      </c>
      <c r="AJ6" s="15">
        <f>ROUND(AH6*X6/365*AI6,2)</f>
        <v>0</v>
      </c>
      <c r="AK6" s="14">
        <v>0.0345</v>
      </c>
      <c r="AL6" s="23">
        <f>IF(AK6&lt;&gt;"",MIN(AK6*70%,2%),0)</f>
        <v>0.02</v>
      </c>
      <c r="AM6" s="84">
        <f>ROUND(IF(AND(COUNTIF(L6,"*2024*"),((AH6*MIN(AK6,AL6))/365*AI6)&gt;=100),100,IF(AND(COUNTIF(L6,"*2024*"),((AH6*MIN(AK6,AL6))/365*AI6)&lt;100),(AH6*MIN(AK6,AL6))/365*AI6,IF(AND(COUNTIF(L6,"*2023*"),((AH6*MIN(AK6,AL6))/365*AI6)&gt;=200),200,IF(AND(COUNTIF(L6,"*2023*"),((AH6*MIN(AK6,AL6))/365*AI6)&lt;200),(AH6*MIN(AK6,AL6))/365*AI6,"")))),6)</f>
        <v>0</v>
      </c>
      <c r="AN6" s="82">
        <v>0</v>
      </c>
      <c r="AO6" s="84">
        <f>MIN(AM6-AN6)</f>
        <v>0</v>
      </c>
      <c r="AP6" s="86" t="str">
        <f>IF(OR(AE6=AH6,AF6=AH6),CONCATENATE(""),CONCATENATE("利息补贴天数不一致。"))&amp;IF(Y6=AN6,CONCATENATE(""),CONCATENATE("利息补贴金额不一致，单位申报",TEXT(Y6,"0.00元"),"，审核贴息金额",TEXT(AN6,"0.00元"),"。"))&amp;IF(AND(COUNTIF($B$6:$B$1000,A6)&gt;=2,SUMIFS($AO$6:$AO$1000,$B$6:$B$1000,A6)&gt;200),CONCATENATE("该单位申请补贴金额合计超过200万。"),CONCATENATE(""))</f>
        <v>利息补贴天数不一致。利息补贴金额不一致，单位申报171.59元，审核贴息金额0.00元。</v>
      </c>
      <c r="AQ6" s="86"/>
    </row>
    <row r="7" ht="36" customHeight="1" spans="1:43">
      <c r="A7" s="29">
        <v>2</v>
      </c>
      <c r="B7" s="17" t="s">
        <v>99</v>
      </c>
      <c r="C7" s="28" t="s">
        <v>434</v>
      </c>
      <c r="D7" s="28" t="s">
        <v>430</v>
      </c>
      <c r="E7" s="42" t="s">
        <v>100</v>
      </c>
      <c r="F7" s="28" t="s">
        <v>435</v>
      </c>
      <c r="G7" s="45">
        <v>5000</v>
      </c>
      <c r="H7" s="44" t="s">
        <v>436</v>
      </c>
      <c r="I7" s="61">
        <v>5000</v>
      </c>
      <c r="J7" s="62">
        <v>228.813992</v>
      </c>
      <c r="K7" s="62">
        <v>200</v>
      </c>
      <c r="L7" s="28" t="s">
        <v>437</v>
      </c>
      <c r="M7" s="29">
        <v>365</v>
      </c>
      <c r="N7" s="62">
        <v>92.702411</v>
      </c>
      <c r="O7" s="62">
        <v>92.702411</v>
      </c>
      <c r="P7" s="62">
        <v>92.702411</v>
      </c>
      <c r="Q7" s="29">
        <v>15520829720</v>
      </c>
      <c r="R7" s="28" t="s">
        <v>438</v>
      </c>
      <c r="S7" s="28" t="s">
        <v>439</v>
      </c>
      <c r="T7" s="68"/>
      <c r="Y7" s="81">
        <f t="shared" ref="Y7:Y32" si="0">J7</f>
        <v>228.813992</v>
      </c>
      <c r="Z7" s="81">
        <f t="shared" ref="Z7:Z32" si="1">K7</f>
        <v>200</v>
      </c>
      <c r="AA7" s="82">
        <v>0</v>
      </c>
      <c r="AB7" s="82">
        <v>-12.339077</v>
      </c>
      <c r="AD7" s="22">
        <f t="shared" ref="AD7:AD32" si="2">DATEVALUE(LEFT(H7,FIND("至",H7)-1))</f>
        <v>44420</v>
      </c>
      <c r="AE7" s="22">
        <f t="shared" ref="AE7:AE32" si="3">DATEVALUE(RIGHT(H7,LEN(H7)-FIND("至",H7)))</f>
        <v>46229</v>
      </c>
      <c r="AF7" s="89">
        <f t="shared" ref="AF7:AF32" si="4">MAX(MIN(AE7,45292)-MAX(AD7,44927),0)</f>
        <v>365</v>
      </c>
      <c r="AG7" s="89">
        <f t="shared" ref="AG7:AG32" si="5">MIN(182,(MAX(MIN(AE7,45473)-MAX(AD7,45292)+1,0)))</f>
        <v>182</v>
      </c>
      <c r="AH7" s="93">
        <f t="shared" ref="AH7:AH32" si="6">I7</f>
        <v>5000</v>
      </c>
      <c r="AI7">
        <v>1</v>
      </c>
      <c r="AJ7" s="15">
        <f t="shared" ref="AJ7:AJ32" si="7">ROUND(AH7*X7/365*AI7,2)</f>
        <v>0</v>
      </c>
      <c r="AK7" s="14">
        <v>1.0345</v>
      </c>
      <c r="AL7" s="23">
        <f t="shared" ref="AL7:AL32" si="8">IF(AK7&lt;&gt;"",MIN(AK7*70%,2%),0)</f>
        <v>0.02</v>
      </c>
      <c r="AM7" s="84">
        <f t="shared" ref="AM7:AM32" si="9">ROUND(IF(AND(COUNTIF(L7,"*2024*"),((AH7*MIN(AK7,AL7))/365*AI7)&gt;=100),100,IF(AND(COUNTIF(L7,"*2024*"),((AH7*MIN(AK7,AL7))/365*AI7)&lt;100),(AH7*MIN(AK7,AL7))/365*AI7,IF(AND(COUNTIF(L7,"*2023*"),((AH7*MIN(AK7,AL7))/365*AI7)&gt;=200),200,IF(AND(COUNTIF(L7,"*2023*"),((AH7*MIN(AK7,AL7))/365*AI7)&lt;200),(AH7*MIN(AK7,AL7))/365*AI7,"")))),6)</f>
        <v>0.273973</v>
      </c>
      <c r="AN7" s="82">
        <v>0</v>
      </c>
      <c r="AO7" s="84">
        <f t="shared" ref="AO7:AO32" si="10">MIN(AM7-AN7)</f>
        <v>0.273973</v>
      </c>
      <c r="AP7" s="86" t="str">
        <f t="shared" ref="AP7:AP32" si="11">IF(OR(AE7=AH7,AF7=AH7),CONCATENATE(""),CONCATENATE("利息补贴天数不一致。"))&amp;IF(Y7=AN7,CONCATENATE(""),CONCATENATE("利息补贴金额不一致，单位申报",TEXT(Y7,"0.00元"),"，审核贴息金额",TEXT(AN7,"0.00元"),"。"))&amp;IF(AND(COUNTIF($B$6:$B$1000,A7)&gt;=2,SUMIFS($AO$6:$AO$1000,$B$6:$B$1000,A7)&gt;200),CONCATENATE("该单位申请补贴金额合计超过200万。"),CONCATENATE(""))</f>
        <v>利息补贴天数不一致。利息补贴金额不一致，单位申报228.81元，审核贴息金额0.00元。</v>
      </c>
      <c r="AQ7" s="86"/>
    </row>
    <row r="8" ht="36" customHeight="1" spans="1:43">
      <c r="A8" s="29">
        <v>3</v>
      </c>
      <c r="B8" s="17" t="s">
        <v>99</v>
      </c>
      <c r="C8" s="28" t="s">
        <v>434</v>
      </c>
      <c r="D8" s="28" t="s">
        <v>430</v>
      </c>
      <c r="E8" s="42" t="s">
        <v>100</v>
      </c>
      <c r="F8" s="28" t="s">
        <v>435</v>
      </c>
      <c r="G8" s="45">
        <v>5000</v>
      </c>
      <c r="H8" s="44" t="s">
        <v>436</v>
      </c>
      <c r="I8" s="61">
        <v>5000</v>
      </c>
      <c r="J8" s="62">
        <v>95.984</v>
      </c>
      <c r="K8" s="63">
        <v>100</v>
      </c>
      <c r="L8" s="28" t="s">
        <v>43</v>
      </c>
      <c r="M8" s="29">
        <v>182</v>
      </c>
      <c r="N8" s="47">
        <v>39.883233</v>
      </c>
      <c r="O8" s="47">
        <v>39.883233</v>
      </c>
      <c r="P8" s="47">
        <v>39.883233</v>
      </c>
      <c r="Q8" s="29">
        <v>15520829720</v>
      </c>
      <c r="R8" s="28" t="s">
        <v>438</v>
      </c>
      <c r="S8" s="28" t="s">
        <v>439</v>
      </c>
      <c r="T8" s="68"/>
      <c r="Y8" s="81">
        <f t="shared" si="0"/>
        <v>95.984</v>
      </c>
      <c r="Z8" s="81">
        <f t="shared" si="1"/>
        <v>100</v>
      </c>
      <c r="AA8" s="82">
        <v>0</v>
      </c>
      <c r="AB8" s="82">
        <v>-5.252737</v>
      </c>
      <c r="AD8" s="22">
        <f t="shared" si="2"/>
        <v>44420</v>
      </c>
      <c r="AE8" s="22">
        <f t="shared" si="3"/>
        <v>46229</v>
      </c>
      <c r="AF8" s="89">
        <f t="shared" si="4"/>
        <v>365</v>
      </c>
      <c r="AG8" s="89">
        <f t="shared" si="5"/>
        <v>182</v>
      </c>
      <c r="AH8" s="93">
        <f t="shared" si="6"/>
        <v>5000</v>
      </c>
      <c r="AI8">
        <v>2</v>
      </c>
      <c r="AJ8" s="15">
        <f t="shared" si="7"/>
        <v>0</v>
      </c>
      <c r="AK8" s="14">
        <v>2.0345</v>
      </c>
      <c r="AL8" s="23">
        <f t="shared" si="8"/>
        <v>0.02</v>
      </c>
      <c r="AM8" s="84">
        <f t="shared" si="9"/>
        <v>0.547945</v>
      </c>
      <c r="AN8" s="82">
        <v>0</v>
      </c>
      <c r="AO8" s="84">
        <f t="shared" si="10"/>
        <v>0.547945</v>
      </c>
      <c r="AP8" s="86" t="str">
        <f t="shared" si="11"/>
        <v>利息补贴天数不一致。利息补贴金额不一致，单位申报95.98元，审核贴息金额0.00元。</v>
      </c>
      <c r="AQ8" s="86"/>
    </row>
    <row r="9" ht="36" customHeight="1" spans="1:43">
      <c r="A9" s="29">
        <v>4</v>
      </c>
      <c r="B9" s="30" t="s">
        <v>119</v>
      </c>
      <c r="C9" s="31" t="s">
        <v>440</v>
      </c>
      <c r="D9" s="31" t="s">
        <v>430</v>
      </c>
      <c r="E9" s="46" t="s">
        <v>120</v>
      </c>
      <c r="F9" s="31" t="s">
        <v>440</v>
      </c>
      <c r="G9" s="47">
        <v>463.5</v>
      </c>
      <c r="H9" s="48" t="s">
        <v>441</v>
      </c>
      <c r="I9" s="61">
        <v>383.09065</v>
      </c>
      <c r="J9" s="50">
        <v>23.397517</v>
      </c>
      <c r="K9" s="50">
        <v>23.397517</v>
      </c>
      <c r="L9" s="28" t="s">
        <v>43</v>
      </c>
      <c r="M9" s="29">
        <v>182</v>
      </c>
      <c r="N9" s="47">
        <v>3.820411</v>
      </c>
      <c r="O9" s="47">
        <v>3.820411</v>
      </c>
      <c r="P9" s="47">
        <v>3.820411</v>
      </c>
      <c r="Q9" s="29">
        <v>13719300785</v>
      </c>
      <c r="R9" s="28" t="s">
        <v>442</v>
      </c>
      <c r="S9" s="28" t="s">
        <v>443</v>
      </c>
      <c r="T9" s="68"/>
      <c r="Y9" s="81">
        <f t="shared" si="0"/>
        <v>23.397517</v>
      </c>
      <c r="Z9" s="81">
        <f t="shared" si="1"/>
        <v>23.397517</v>
      </c>
      <c r="AA9" s="82">
        <v>0</v>
      </c>
      <c r="AB9" s="82">
        <v>-6.321964</v>
      </c>
      <c r="AD9" s="22">
        <f t="shared" si="2"/>
        <v>44908</v>
      </c>
      <c r="AE9" s="22">
        <f t="shared" si="3"/>
        <v>46734</v>
      </c>
      <c r="AF9" s="89">
        <f t="shared" si="4"/>
        <v>365</v>
      </c>
      <c r="AG9" s="89">
        <f t="shared" si="5"/>
        <v>182</v>
      </c>
      <c r="AH9" s="93">
        <f t="shared" si="6"/>
        <v>383.09065</v>
      </c>
      <c r="AI9">
        <v>3</v>
      </c>
      <c r="AJ9" s="15">
        <f t="shared" si="7"/>
        <v>0</v>
      </c>
      <c r="AK9" s="14">
        <v>3.0345</v>
      </c>
      <c r="AL9" s="23">
        <f t="shared" si="8"/>
        <v>0.02</v>
      </c>
      <c r="AM9" s="84">
        <f t="shared" si="9"/>
        <v>0.062974</v>
      </c>
      <c r="AN9" s="82">
        <v>0</v>
      </c>
      <c r="AO9" s="84">
        <f t="shared" si="10"/>
        <v>0.062974</v>
      </c>
      <c r="AP9" s="86" t="str">
        <f t="shared" si="11"/>
        <v>利息补贴天数不一致。利息补贴金额不一致，单位申报23.40元，审核贴息金额0.00元。</v>
      </c>
      <c r="AQ9" s="86"/>
    </row>
    <row r="10" ht="36" customHeight="1" spans="1:43">
      <c r="A10" s="29">
        <v>5</v>
      </c>
      <c r="B10" s="30" t="s">
        <v>116</v>
      </c>
      <c r="C10" s="28" t="s">
        <v>444</v>
      </c>
      <c r="D10" s="28" t="s">
        <v>430</v>
      </c>
      <c r="E10" s="42" t="s">
        <v>117</v>
      </c>
      <c r="F10" s="28" t="s">
        <v>445</v>
      </c>
      <c r="G10" s="43">
        <v>12702.002702</v>
      </c>
      <c r="H10" s="49" t="s">
        <v>446</v>
      </c>
      <c r="I10" s="61">
        <v>12102.002702</v>
      </c>
      <c r="J10" s="43">
        <v>236.68065</v>
      </c>
      <c r="K10" s="43">
        <v>100</v>
      </c>
      <c r="L10" s="28" t="s">
        <v>43</v>
      </c>
      <c r="M10" s="29">
        <v>182</v>
      </c>
      <c r="N10" s="43">
        <v>100</v>
      </c>
      <c r="O10" s="43">
        <v>100</v>
      </c>
      <c r="P10" s="43">
        <v>100</v>
      </c>
      <c r="Q10" s="29">
        <v>15595865910</v>
      </c>
      <c r="R10" s="28" t="s">
        <v>447</v>
      </c>
      <c r="S10" s="28" t="s">
        <v>448</v>
      </c>
      <c r="T10" s="68"/>
      <c r="Y10" s="81">
        <f t="shared" si="0"/>
        <v>236.68065</v>
      </c>
      <c r="Z10" s="81">
        <f t="shared" si="1"/>
        <v>100</v>
      </c>
      <c r="AA10" s="82">
        <v>0</v>
      </c>
      <c r="AB10" s="82">
        <v>-3.296172</v>
      </c>
      <c r="AD10" s="22">
        <f t="shared" si="2"/>
        <v>45229</v>
      </c>
      <c r="AE10" s="22">
        <f t="shared" si="3"/>
        <v>48848</v>
      </c>
      <c r="AF10" s="89">
        <f t="shared" si="4"/>
        <v>63</v>
      </c>
      <c r="AG10" s="89">
        <f t="shared" si="5"/>
        <v>182</v>
      </c>
      <c r="AH10" s="93">
        <f t="shared" si="6"/>
        <v>12102.002702</v>
      </c>
      <c r="AI10">
        <v>4</v>
      </c>
      <c r="AJ10" s="15">
        <f t="shared" si="7"/>
        <v>0</v>
      </c>
      <c r="AK10" s="14">
        <v>4.0345</v>
      </c>
      <c r="AL10" s="23">
        <f t="shared" si="8"/>
        <v>0.02</v>
      </c>
      <c r="AM10" s="84">
        <f t="shared" si="9"/>
        <v>2.652494</v>
      </c>
      <c r="AN10" s="82">
        <v>0</v>
      </c>
      <c r="AO10" s="84">
        <f t="shared" si="10"/>
        <v>2.652494</v>
      </c>
      <c r="AP10" s="86" t="str">
        <f t="shared" si="11"/>
        <v>利息补贴天数不一致。利息补贴金额不一致，单位申报236.68元，审核贴息金额0.00元。</v>
      </c>
      <c r="AQ10" s="86"/>
    </row>
    <row r="11" ht="36" customHeight="1" spans="1:43">
      <c r="A11" s="29">
        <v>6</v>
      </c>
      <c r="B11" s="30" t="s">
        <v>127</v>
      </c>
      <c r="C11" s="28" t="s">
        <v>449</v>
      </c>
      <c r="D11" s="28" t="s">
        <v>430</v>
      </c>
      <c r="E11" s="42" t="s">
        <v>128</v>
      </c>
      <c r="F11" s="28" t="s">
        <v>450</v>
      </c>
      <c r="G11" s="50">
        <v>300</v>
      </c>
      <c r="H11" s="51" t="s">
        <v>451</v>
      </c>
      <c r="I11" s="61">
        <v>176.07</v>
      </c>
      <c r="J11" s="43">
        <v>3.945779</v>
      </c>
      <c r="K11" s="43">
        <v>3.945779</v>
      </c>
      <c r="L11" s="28" t="s">
        <v>452</v>
      </c>
      <c r="M11" s="29">
        <v>158</v>
      </c>
      <c r="N11" s="43">
        <v>1.524332</v>
      </c>
      <c r="O11" s="43">
        <v>1.524332</v>
      </c>
      <c r="P11" s="43">
        <v>1.524332</v>
      </c>
      <c r="Q11" s="29">
        <v>13926068555</v>
      </c>
      <c r="R11" s="28" t="s">
        <v>453</v>
      </c>
      <c r="S11" s="28" t="s">
        <v>454</v>
      </c>
      <c r="T11" s="68"/>
      <c r="Y11" s="81">
        <f t="shared" si="0"/>
        <v>3.945779</v>
      </c>
      <c r="Z11" s="81">
        <f t="shared" si="1"/>
        <v>3.945779</v>
      </c>
      <c r="AA11" s="82">
        <v>0</v>
      </c>
      <c r="AB11" s="82">
        <v>-11.457802</v>
      </c>
      <c r="AD11" s="22">
        <f t="shared" si="2"/>
        <v>45316</v>
      </c>
      <c r="AE11" s="22">
        <f t="shared" si="3"/>
        <v>45679</v>
      </c>
      <c r="AF11" s="89">
        <f t="shared" si="4"/>
        <v>0</v>
      </c>
      <c r="AG11" s="89">
        <f t="shared" si="5"/>
        <v>158</v>
      </c>
      <c r="AH11" s="93">
        <f t="shared" si="6"/>
        <v>176.07</v>
      </c>
      <c r="AI11">
        <v>5</v>
      </c>
      <c r="AJ11" s="15">
        <f t="shared" si="7"/>
        <v>0</v>
      </c>
      <c r="AK11" s="14">
        <v>5.0345</v>
      </c>
      <c r="AL11" s="23">
        <f t="shared" si="8"/>
        <v>0.02</v>
      </c>
      <c r="AM11" s="84">
        <f t="shared" si="9"/>
        <v>0.048238</v>
      </c>
      <c r="AN11" s="82">
        <v>0</v>
      </c>
      <c r="AO11" s="84">
        <f t="shared" si="10"/>
        <v>0.048238</v>
      </c>
      <c r="AP11" s="86" t="str">
        <f t="shared" si="11"/>
        <v>利息补贴天数不一致。利息补贴金额不一致，单位申报3.95元，审核贴息金额0.00元。</v>
      </c>
      <c r="AQ11" s="86"/>
    </row>
    <row r="12" ht="36" customHeight="1" spans="1:43">
      <c r="A12" s="29">
        <v>7</v>
      </c>
      <c r="B12" s="32" t="s">
        <v>124</v>
      </c>
      <c r="C12" s="28" t="s">
        <v>455</v>
      </c>
      <c r="D12" s="31" t="s">
        <v>456</v>
      </c>
      <c r="E12" s="28" t="s">
        <v>457</v>
      </c>
      <c r="F12" s="28" t="s">
        <v>458</v>
      </c>
      <c r="G12" s="50">
        <v>150</v>
      </c>
      <c r="H12" s="44" t="s">
        <v>459</v>
      </c>
      <c r="I12" s="47">
        <v>141.8</v>
      </c>
      <c r="J12" s="50">
        <v>6.05375</v>
      </c>
      <c r="K12" s="50">
        <v>6.05375</v>
      </c>
      <c r="L12" s="28" t="s">
        <v>437</v>
      </c>
      <c r="M12" s="29">
        <v>365</v>
      </c>
      <c r="N12" s="66">
        <v>2.804921</v>
      </c>
      <c r="O12" s="66">
        <v>2.804921</v>
      </c>
      <c r="P12" s="66">
        <v>2.804921</v>
      </c>
      <c r="Q12" s="29">
        <v>13609606868</v>
      </c>
      <c r="R12" s="28" t="s">
        <v>460</v>
      </c>
      <c r="S12" s="28" t="s">
        <v>461</v>
      </c>
      <c r="T12" s="68"/>
      <c r="Y12" s="81">
        <f t="shared" si="0"/>
        <v>6.05375</v>
      </c>
      <c r="Z12" s="81">
        <f t="shared" si="1"/>
        <v>6.05375</v>
      </c>
      <c r="AA12" s="82">
        <v>0</v>
      </c>
      <c r="AB12" s="82">
        <v>-6.479832</v>
      </c>
      <c r="AD12" s="22">
        <f t="shared" si="2"/>
        <v>44572</v>
      </c>
      <c r="AE12" s="22">
        <f t="shared" si="3"/>
        <v>45295</v>
      </c>
      <c r="AF12" s="89">
        <f t="shared" si="4"/>
        <v>365</v>
      </c>
      <c r="AG12" s="89">
        <f t="shared" si="5"/>
        <v>4</v>
      </c>
      <c r="AH12" s="93">
        <f t="shared" si="6"/>
        <v>141.8</v>
      </c>
      <c r="AI12">
        <v>6</v>
      </c>
      <c r="AJ12" s="15">
        <f t="shared" si="7"/>
        <v>0</v>
      </c>
      <c r="AK12" s="14">
        <v>6.0345</v>
      </c>
      <c r="AL12" s="23">
        <f t="shared" si="8"/>
        <v>0.02</v>
      </c>
      <c r="AM12" s="84">
        <f t="shared" si="9"/>
        <v>0.046619</v>
      </c>
      <c r="AN12" s="82">
        <v>0</v>
      </c>
      <c r="AO12" s="84">
        <f t="shared" si="10"/>
        <v>0.046619</v>
      </c>
      <c r="AP12" s="86" t="str">
        <f t="shared" si="11"/>
        <v>利息补贴天数不一致。利息补贴金额不一致，单位申报6.05元，审核贴息金额0.00元。</v>
      </c>
      <c r="AQ12" s="86"/>
    </row>
    <row r="13" ht="36" customHeight="1" spans="1:43">
      <c r="A13" s="29">
        <v>8</v>
      </c>
      <c r="B13" s="30" t="s">
        <v>121</v>
      </c>
      <c r="C13" s="28" t="s">
        <v>462</v>
      </c>
      <c r="D13" s="28" t="s">
        <v>430</v>
      </c>
      <c r="E13" s="42" t="s">
        <v>463</v>
      </c>
      <c r="F13" s="28" t="s">
        <v>464</v>
      </c>
      <c r="G13" s="43">
        <v>2127.424303</v>
      </c>
      <c r="H13" s="44" t="s">
        <v>465</v>
      </c>
      <c r="I13" s="43">
        <v>2127.424303</v>
      </c>
      <c r="J13" s="43">
        <v>30.289036</v>
      </c>
      <c r="K13" s="43">
        <v>16.7729</v>
      </c>
      <c r="L13" s="28" t="s">
        <v>43</v>
      </c>
      <c r="M13" s="29">
        <v>182</v>
      </c>
      <c r="N13" s="43">
        <v>16.7729</v>
      </c>
      <c r="O13" s="43">
        <v>16.7729</v>
      </c>
      <c r="P13" s="43">
        <v>16.7729</v>
      </c>
      <c r="Q13" s="29">
        <v>13610158612</v>
      </c>
      <c r="R13" s="28" t="s">
        <v>466</v>
      </c>
      <c r="S13" s="28" t="s">
        <v>467</v>
      </c>
      <c r="T13" s="68"/>
      <c r="Y13" s="81">
        <f t="shared" si="0"/>
        <v>30.289036</v>
      </c>
      <c r="Z13" s="81">
        <f t="shared" si="1"/>
        <v>16.7729</v>
      </c>
      <c r="AA13" s="82">
        <v>0</v>
      </c>
      <c r="AB13" s="82">
        <v>-1.3878</v>
      </c>
      <c r="AD13" s="22">
        <f t="shared" si="2"/>
        <v>45082</v>
      </c>
      <c r="AE13" s="22">
        <f t="shared" si="3"/>
        <v>48729</v>
      </c>
      <c r="AF13" s="89">
        <f t="shared" si="4"/>
        <v>210</v>
      </c>
      <c r="AG13" s="89">
        <f t="shared" si="5"/>
        <v>182</v>
      </c>
      <c r="AH13" s="93">
        <f t="shared" si="6"/>
        <v>2127.424303</v>
      </c>
      <c r="AI13">
        <v>7</v>
      </c>
      <c r="AJ13" s="15">
        <f t="shared" si="7"/>
        <v>0</v>
      </c>
      <c r="AK13" s="14">
        <v>7.0345</v>
      </c>
      <c r="AL13" s="23">
        <f t="shared" si="8"/>
        <v>0.02</v>
      </c>
      <c r="AM13" s="84">
        <f t="shared" si="9"/>
        <v>0.815998</v>
      </c>
      <c r="AN13" s="82">
        <v>0</v>
      </c>
      <c r="AO13" s="84">
        <f t="shared" si="10"/>
        <v>0.815998</v>
      </c>
      <c r="AP13" s="86" t="str">
        <f t="shared" si="11"/>
        <v>利息补贴天数不一致。利息补贴金额不一致，单位申报30.29元，审核贴息金额0.00元。</v>
      </c>
      <c r="AQ13" s="86"/>
    </row>
    <row r="14" ht="36" customHeight="1" spans="1:43">
      <c r="A14" s="29">
        <v>9</v>
      </c>
      <c r="B14" s="30" t="s">
        <v>71</v>
      </c>
      <c r="C14" s="28" t="s">
        <v>468</v>
      </c>
      <c r="D14" s="28" t="s">
        <v>430</v>
      </c>
      <c r="E14" s="42" t="s">
        <v>469</v>
      </c>
      <c r="F14" s="28" t="s">
        <v>470</v>
      </c>
      <c r="G14" s="43">
        <v>53201.850549</v>
      </c>
      <c r="H14" s="44" t="s">
        <v>471</v>
      </c>
      <c r="I14" s="43">
        <v>53201.850549</v>
      </c>
      <c r="J14" s="43">
        <v>100</v>
      </c>
      <c r="K14" s="43">
        <v>100</v>
      </c>
      <c r="L14" s="28" t="s">
        <v>43</v>
      </c>
      <c r="M14" s="29">
        <v>182</v>
      </c>
      <c r="N14" s="43">
        <v>100</v>
      </c>
      <c r="O14" s="43">
        <v>100</v>
      </c>
      <c r="P14" s="43">
        <v>100</v>
      </c>
      <c r="Q14" s="29">
        <v>13886060209</v>
      </c>
      <c r="R14" s="28" t="s">
        <v>472</v>
      </c>
      <c r="S14" s="28" t="s">
        <v>473</v>
      </c>
      <c r="T14" s="68"/>
      <c r="Y14" s="81">
        <f t="shared" si="0"/>
        <v>100</v>
      </c>
      <c r="Z14" s="81">
        <f t="shared" si="1"/>
        <v>100</v>
      </c>
      <c r="AA14" s="82">
        <v>0</v>
      </c>
      <c r="AB14" s="82">
        <v>0</v>
      </c>
      <c r="AD14" s="22">
        <f t="shared" si="2"/>
        <v>44235</v>
      </c>
      <c r="AE14" s="22">
        <f t="shared" si="3"/>
        <v>46741</v>
      </c>
      <c r="AF14" s="89">
        <f t="shared" si="4"/>
        <v>365</v>
      </c>
      <c r="AG14" s="89">
        <f t="shared" si="5"/>
        <v>182</v>
      </c>
      <c r="AH14" s="93">
        <f t="shared" si="6"/>
        <v>53201.850549</v>
      </c>
      <c r="AI14">
        <v>8</v>
      </c>
      <c r="AJ14" s="15">
        <f t="shared" si="7"/>
        <v>0</v>
      </c>
      <c r="AK14" s="14">
        <v>8.0345</v>
      </c>
      <c r="AL14" s="23">
        <f t="shared" si="8"/>
        <v>0.02</v>
      </c>
      <c r="AM14" s="84">
        <f t="shared" si="9"/>
        <v>23.321359</v>
      </c>
      <c r="AN14" s="82">
        <v>0</v>
      </c>
      <c r="AO14" s="84">
        <f t="shared" si="10"/>
        <v>23.321359</v>
      </c>
      <c r="AP14" s="86" t="str">
        <f t="shared" si="11"/>
        <v>利息补贴天数不一致。利息补贴金额不一致，单位申报100.00元，审核贴息金额0.00元。</v>
      </c>
      <c r="AQ14" s="86"/>
    </row>
    <row r="15" ht="36" customHeight="1" spans="1:43">
      <c r="A15" s="29">
        <v>10</v>
      </c>
      <c r="B15" s="30" t="s">
        <v>114</v>
      </c>
      <c r="C15" s="28" t="s">
        <v>474</v>
      </c>
      <c r="D15" s="28" t="s">
        <v>430</v>
      </c>
      <c r="E15" s="42" t="s">
        <v>115</v>
      </c>
      <c r="F15" s="28" t="s">
        <v>474</v>
      </c>
      <c r="G15" s="50">
        <v>12990</v>
      </c>
      <c r="H15" s="52" t="s">
        <v>475</v>
      </c>
      <c r="I15" s="61">
        <v>12076.35116</v>
      </c>
      <c r="J15" s="50">
        <v>335.901417</v>
      </c>
      <c r="K15" s="50">
        <v>100</v>
      </c>
      <c r="L15" s="28" t="s">
        <v>43</v>
      </c>
      <c r="M15" s="29">
        <v>182</v>
      </c>
      <c r="N15" s="50">
        <v>100</v>
      </c>
      <c r="O15" s="50">
        <v>100</v>
      </c>
      <c r="P15" s="50">
        <v>100</v>
      </c>
      <c r="Q15" s="29">
        <v>15975337360</v>
      </c>
      <c r="R15" s="28" t="s">
        <v>472</v>
      </c>
      <c r="S15" s="28" t="s">
        <v>476</v>
      </c>
      <c r="T15" s="68"/>
      <c r="Y15" s="81">
        <f t="shared" si="0"/>
        <v>335.901417</v>
      </c>
      <c r="Z15" s="81">
        <f t="shared" si="1"/>
        <v>100</v>
      </c>
      <c r="AA15" s="82">
        <v>0</v>
      </c>
      <c r="AB15" s="82">
        <v>-0.539698</v>
      </c>
      <c r="AD15" s="22">
        <f t="shared" si="2"/>
        <v>44298</v>
      </c>
      <c r="AE15" s="22">
        <f t="shared" si="3"/>
        <v>47218</v>
      </c>
      <c r="AF15" s="89">
        <f t="shared" si="4"/>
        <v>365</v>
      </c>
      <c r="AG15" s="89">
        <f t="shared" si="5"/>
        <v>182</v>
      </c>
      <c r="AH15" s="93">
        <f t="shared" si="6"/>
        <v>12076.35116</v>
      </c>
      <c r="AI15">
        <v>9</v>
      </c>
      <c r="AJ15" s="15">
        <f t="shared" si="7"/>
        <v>0</v>
      </c>
      <c r="AK15" s="14">
        <v>9.0345</v>
      </c>
      <c r="AL15" s="23">
        <f t="shared" si="8"/>
        <v>0.02</v>
      </c>
      <c r="AM15" s="84">
        <f t="shared" si="9"/>
        <v>5.955461</v>
      </c>
      <c r="AN15" s="82">
        <v>0</v>
      </c>
      <c r="AO15" s="84">
        <f t="shared" si="10"/>
        <v>5.955461</v>
      </c>
      <c r="AP15" s="86" t="str">
        <f t="shared" si="11"/>
        <v>利息补贴天数不一致。利息补贴金额不一致，单位申报335.90元，审核贴息金额0.00元。</v>
      </c>
      <c r="AQ15" s="86"/>
    </row>
    <row r="16" ht="36" customHeight="1" spans="1:43">
      <c r="A16" s="29">
        <v>11</v>
      </c>
      <c r="B16" s="30" t="s">
        <v>111</v>
      </c>
      <c r="C16" s="28" t="s">
        <v>477</v>
      </c>
      <c r="D16" s="28" t="s">
        <v>430</v>
      </c>
      <c r="E16" s="42" t="s">
        <v>112</v>
      </c>
      <c r="F16" s="28" t="s">
        <v>478</v>
      </c>
      <c r="G16" s="50">
        <v>3446</v>
      </c>
      <c r="H16" s="44" t="s">
        <v>479</v>
      </c>
      <c r="I16" s="61">
        <v>3446</v>
      </c>
      <c r="J16" s="43">
        <v>59.733539</v>
      </c>
      <c r="K16" s="43">
        <v>34.8429</v>
      </c>
      <c r="L16" s="28" t="s">
        <v>43</v>
      </c>
      <c r="M16" s="29">
        <v>182</v>
      </c>
      <c r="N16" s="43">
        <v>34.365589</v>
      </c>
      <c r="O16" s="43">
        <v>34.365589</v>
      </c>
      <c r="P16" s="43">
        <v>34.365589</v>
      </c>
      <c r="Q16" s="69" t="s">
        <v>480</v>
      </c>
      <c r="R16" s="28" t="s">
        <v>466</v>
      </c>
      <c r="S16" s="28" t="s">
        <v>481</v>
      </c>
      <c r="T16" s="68"/>
      <c r="Y16" s="81">
        <f t="shared" si="0"/>
        <v>59.733539</v>
      </c>
      <c r="Z16" s="81">
        <f t="shared" si="1"/>
        <v>34.8429</v>
      </c>
      <c r="AA16" s="82">
        <v>0</v>
      </c>
      <c r="AB16" s="82">
        <v>0</v>
      </c>
      <c r="AD16" s="22">
        <f t="shared" si="2"/>
        <v>44810</v>
      </c>
      <c r="AE16" s="22">
        <f t="shared" si="3"/>
        <v>50288</v>
      </c>
      <c r="AF16" s="89">
        <f t="shared" si="4"/>
        <v>365</v>
      </c>
      <c r="AG16" s="89">
        <f t="shared" si="5"/>
        <v>182</v>
      </c>
      <c r="AH16" s="93">
        <f t="shared" si="6"/>
        <v>3446</v>
      </c>
      <c r="AI16">
        <v>10</v>
      </c>
      <c r="AJ16" s="15">
        <f t="shared" si="7"/>
        <v>0</v>
      </c>
      <c r="AK16" s="14">
        <v>10.0345</v>
      </c>
      <c r="AL16" s="23">
        <f t="shared" si="8"/>
        <v>0.02</v>
      </c>
      <c r="AM16" s="84">
        <f t="shared" si="9"/>
        <v>1.888219</v>
      </c>
      <c r="AN16" s="82">
        <v>0</v>
      </c>
      <c r="AO16" s="84">
        <f t="shared" si="10"/>
        <v>1.888219</v>
      </c>
      <c r="AP16" s="86" t="str">
        <f t="shared" si="11"/>
        <v>利息补贴天数不一致。利息补贴金额不一致，单位申报59.73元，审核贴息金额0.00元。</v>
      </c>
      <c r="AQ16" s="86"/>
    </row>
    <row r="17" ht="36" customHeight="1" spans="1:43">
      <c r="A17" s="29">
        <v>12</v>
      </c>
      <c r="B17" s="30" t="s">
        <v>49</v>
      </c>
      <c r="C17" s="28" t="s">
        <v>482</v>
      </c>
      <c r="D17" s="28" t="s">
        <v>430</v>
      </c>
      <c r="E17" s="53" t="s">
        <v>50</v>
      </c>
      <c r="F17" s="28" t="s">
        <v>483</v>
      </c>
      <c r="G17" s="43">
        <v>4327.480832</v>
      </c>
      <c r="H17" s="44" t="s">
        <v>484</v>
      </c>
      <c r="I17" s="64">
        <v>4327.48</v>
      </c>
      <c r="J17" s="43">
        <v>223.68</v>
      </c>
      <c r="K17" s="43">
        <v>66.627552</v>
      </c>
      <c r="L17" s="28" t="s">
        <v>43</v>
      </c>
      <c r="M17" s="29">
        <v>182</v>
      </c>
      <c r="N17" s="43">
        <v>12.778071</v>
      </c>
      <c r="O17" s="43">
        <v>12.778071</v>
      </c>
      <c r="P17" s="43">
        <v>12.778071</v>
      </c>
      <c r="Q17" s="29">
        <v>18207644377</v>
      </c>
      <c r="R17" s="28" t="s">
        <v>485</v>
      </c>
      <c r="S17" s="28" t="s">
        <v>486</v>
      </c>
      <c r="T17" s="68"/>
      <c r="Y17" s="81">
        <f t="shared" si="0"/>
        <v>223.68</v>
      </c>
      <c r="Z17" s="81">
        <f t="shared" si="1"/>
        <v>66.627552</v>
      </c>
      <c r="AA17" s="82">
        <v>0</v>
      </c>
      <c r="AB17" s="82">
        <v>0</v>
      </c>
      <c r="AD17" s="22">
        <f t="shared" si="2"/>
        <v>44529</v>
      </c>
      <c r="AE17" s="22">
        <f t="shared" si="3"/>
        <v>45625</v>
      </c>
      <c r="AF17" s="89">
        <f t="shared" si="4"/>
        <v>365</v>
      </c>
      <c r="AG17" s="89">
        <f t="shared" si="5"/>
        <v>182</v>
      </c>
      <c r="AH17" s="93">
        <f t="shared" si="6"/>
        <v>4327.48</v>
      </c>
      <c r="AI17">
        <v>11</v>
      </c>
      <c r="AJ17" s="15">
        <f t="shared" si="7"/>
        <v>0</v>
      </c>
      <c r="AK17" s="14">
        <v>11.0345</v>
      </c>
      <c r="AL17" s="23">
        <f t="shared" si="8"/>
        <v>0.02</v>
      </c>
      <c r="AM17" s="84">
        <f t="shared" si="9"/>
        <v>2.608344</v>
      </c>
      <c r="AN17" s="82">
        <v>0</v>
      </c>
      <c r="AO17" s="84">
        <f t="shared" si="10"/>
        <v>2.608344</v>
      </c>
      <c r="AP17" s="86" t="str">
        <f t="shared" si="11"/>
        <v>利息补贴天数不一致。利息补贴金额不一致，单位申报223.68元，审核贴息金额0.00元。</v>
      </c>
      <c r="AQ17" s="86"/>
    </row>
    <row r="18" ht="36" customHeight="1" spans="1:43">
      <c r="A18" s="29">
        <v>13</v>
      </c>
      <c r="B18" s="30" t="s">
        <v>63</v>
      </c>
      <c r="C18" s="28" t="s">
        <v>487</v>
      </c>
      <c r="D18" s="28" t="s">
        <v>430</v>
      </c>
      <c r="E18" s="53" t="s">
        <v>64</v>
      </c>
      <c r="F18" s="28" t="s">
        <v>488</v>
      </c>
      <c r="G18" s="54">
        <v>5659.655751</v>
      </c>
      <c r="H18" s="54" t="s">
        <v>489</v>
      </c>
      <c r="I18" s="54">
        <v>5659.655751</v>
      </c>
      <c r="J18" s="54">
        <v>82.413763</v>
      </c>
      <c r="K18" s="54">
        <v>82.413763</v>
      </c>
      <c r="L18" s="28" t="s">
        <v>43</v>
      </c>
      <c r="M18" s="29">
        <v>182</v>
      </c>
      <c r="N18" s="54">
        <v>48.04002</v>
      </c>
      <c r="O18" s="54">
        <v>48.04002</v>
      </c>
      <c r="P18" s="54">
        <v>48.04002</v>
      </c>
      <c r="Q18" s="29">
        <v>13724076032</v>
      </c>
      <c r="R18" s="28" t="s">
        <v>490</v>
      </c>
      <c r="S18" s="240" t="s">
        <v>491</v>
      </c>
      <c r="T18" s="68"/>
      <c r="Y18" s="81">
        <f t="shared" si="0"/>
        <v>82.413763</v>
      </c>
      <c r="Z18" s="81">
        <f t="shared" si="1"/>
        <v>82.413763</v>
      </c>
      <c r="AA18" s="82">
        <v>0</v>
      </c>
      <c r="AB18" s="82">
        <v>0</v>
      </c>
      <c r="AD18" s="22" t="e">
        <f t="shared" si="2"/>
        <v>#VALUE!</v>
      </c>
      <c r="AE18" s="22">
        <f t="shared" si="3"/>
        <v>50245</v>
      </c>
      <c r="AF18" s="89" t="e">
        <f t="shared" si="4"/>
        <v>#VALUE!</v>
      </c>
      <c r="AG18" s="89" t="e">
        <f t="shared" si="5"/>
        <v>#VALUE!</v>
      </c>
      <c r="AH18" s="93">
        <f t="shared" si="6"/>
        <v>5659.655751</v>
      </c>
      <c r="AI18">
        <v>12</v>
      </c>
      <c r="AJ18" s="15">
        <f t="shared" si="7"/>
        <v>0</v>
      </c>
      <c r="AK18" s="14">
        <v>12.0345</v>
      </c>
      <c r="AL18" s="23">
        <f t="shared" si="8"/>
        <v>0.02</v>
      </c>
      <c r="AM18" s="84">
        <f t="shared" si="9"/>
        <v>3.721417</v>
      </c>
      <c r="AN18" s="82">
        <v>0</v>
      </c>
      <c r="AO18" s="84">
        <f t="shared" si="10"/>
        <v>3.721417</v>
      </c>
      <c r="AP18" s="86" t="e">
        <f t="shared" si="11"/>
        <v>#VALUE!</v>
      </c>
      <c r="AQ18" s="86"/>
    </row>
    <row r="19" ht="36" customHeight="1" spans="1:43">
      <c r="A19" s="29">
        <v>14</v>
      </c>
      <c r="B19" s="30" t="s">
        <v>63</v>
      </c>
      <c r="C19" s="28" t="s">
        <v>487</v>
      </c>
      <c r="D19" s="28" t="s">
        <v>430</v>
      </c>
      <c r="E19" s="53" t="s">
        <v>64</v>
      </c>
      <c r="F19" s="28" t="s">
        <v>488</v>
      </c>
      <c r="G19" s="54">
        <v>4531.485201</v>
      </c>
      <c r="H19" s="54" t="s">
        <v>492</v>
      </c>
      <c r="I19" s="54">
        <v>4531.485201</v>
      </c>
      <c r="J19" s="54">
        <v>76.417442</v>
      </c>
      <c r="K19" s="54">
        <v>76.417442</v>
      </c>
      <c r="L19" s="28" t="s">
        <v>43</v>
      </c>
      <c r="M19" s="29">
        <v>182</v>
      </c>
      <c r="N19" s="54">
        <v>42.140829</v>
      </c>
      <c r="O19" s="54">
        <v>42.140829</v>
      </c>
      <c r="P19" s="54">
        <v>42.140829</v>
      </c>
      <c r="Q19" s="29">
        <v>13724076032</v>
      </c>
      <c r="R19" s="28" t="s">
        <v>490</v>
      </c>
      <c r="S19" s="240" t="s">
        <v>491</v>
      </c>
      <c r="T19" s="68"/>
      <c r="Y19" s="81">
        <f t="shared" si="0"/>
        <v>76.417442</v>
      </c>
      <c r="Z19" s="81">
        <f t="shared" si="1"/>
        <v>76.417442</v>
      </c>
      <c r="AA19" s="82">
        <v>0</v>
      </c>
      <c r="AB19" s="82">
        <v>-32.529423</v>
      </c>
      <c r="AD19" s="22">
        <f t="shared" si="2"/>
        <v>44701</v>
      </c>
      <c r="AE19" s="22">
        <f t="shared" si="3"/>
        <v>48353</v>
      </c>
      <c r="AF19" s="89">
        <f t="shared" si="4"/>
        <v>365</v>
      </c>
      <c r="AG19" s="89">
        <f t="shared" si="5"/>
        <v>182</v>
      </c>
      <c r="AH19" s="93">
        <f t="shared" si="6"/>
        <v>4531.485201</v>
      </c>
      <c r="AI19">
        <v>13</v>
      </c>
      <c r="AJ19" s="15">
        <f t="shared" si="7"/>
        <v>0</v>
      </c>
      <c r="AK19" s="14">
        <v>13.0345</v>
      </c>
      <c r="AL19" s="23">
        <f t="shared" si="8"/>
        <v>0.02</v>
      </c>
      <c r="AM19" s="84">
        <f t="shared" si="9"/>
        <v>3.227907</v>
      </c>
      <c r="AN19" s="82">
        <v>0</v>
      </c>
      <c r="AO19" s="84">
        <f t="shared" si="10"/>
        <v>3.227907</v>
      </c>
      <c r="AP19" s="86" t="str">
        <f t="shared" si="11"/>
        <v>利息补贴天数不一致。利息补贴金额不一致，单位申报76.42元，审核贴息金额0.00元。</v>
      </c>
      <c r="AQ19" s="86"/>
    </row>
    <row r="20" ht="36" customHeight="1" spans="1:43">
      <c r="A20" s="29">
        <v>15</v>
      </c>
      <c r="B20" s="30" t="s">
        <v>41</v>
      </c>
      <c r="C20" s="28" t="s">
        <v>493</v>
      </c>
      <c r="D20" s="28" t="s">
        <v>430</v>
      </c>
      <c r="E20" s="53" t="s">
        <v>42</v>
      </c>
      <c r="F20" s="28" t="s">
        <v>494</v>
      </c>
      <c r="G20" s="50">
        <v>4000</v>
      </c>
      <c r="H20" s="44" t="s">
        <v>495</v>
      </c>
      <c r="I20" s="64">
        <v>1735.01</v>
      </c>
      <c r="J20" s="43">
        <v>99.67</v>
      </c>
      <c r="K20" s="43">
        <v>80</v>
      </c>
      <c r="L20" s="28" t="s">
        <v>43</v>
      </c>
      <c r="M20" s="29">
        <v>182</v>
      </c>
      <c r="N20" s="43">
        <v>16.340649</v>
      </c>
      <c r="O20" s="43">
        <v>16.340649</v>
      </c>
      <c r="P20" s="43">
        <v>16.340649</v>
      </c>
      <c r="Q20" s="29">
        <v>13430229291</v>
      </c>
      <c r="R20" s="28" t="s">
        <v>496</v>
      </c>
      <c r="S20" s="241" t="s">
        <v>497</v>
      </c>
      <c r="T20" s="71"/>
      <c r="Y20" s="81">
        <f t="shared" si="0"/>
        <v>99.67</v>
      </c>
      <c r="Z20" s="81">
        <f t="shared" si="1"/>
        <v>80</v>
      </c>
      <c r="AA20" s="82">
        <v>0</v>
      </c>
      <c r="AB20" s="82">
        <v>-5.033858</v>
      </c>
      <c r="AD20" s="22">
        <f t="shared" si="2"/>
        <v>44999</v>
      </c>
      <c r="AE20" s="22">
        <f t="shared" si="3"/>
        <v>46825</v>
      </c>
      <c r="AF20" s="89">
        <f t="shared" si="4"/>
        <v>293</v>
      </c>
      <c r="AG20" s="89">
        <f t="shared" si="5"/>
        <v>182</v>
      </c>
      <c r="AH20" s="93">
        <f t="shared" si="6"/>
        <v>1735.01</v>
      </c>
      <c r="AI20">
        <v>14</v>
      </c>
      <c r="AJ20" s="15">
        <f t="shared" si="7"/>
        <v>0</v>
      </c>
      <c r="AK20" s="14">
        <v>14.0345</v>
      </c>
      <c r="AL20" s="23">
        <f t="shared" si="8"/>
        <v>0.02</v>
      </c>
      <c r="AM20" s="84">
        <f t="shared" si="9"/>
        <v>1.330967</v>
      </c>
      <c r="AN20" s="82">
        <v>0</v>
      </c>
      <c r="AO20" s="84">
        <f t="shared" si="10"/>
        <v>1.330967</v>
      </c>
      <c r="AP20" s="86" t="str">
        <f t="shared" si="11"/>
        <v>利息补贴天数不一致。利息补贴金额不一致，单位申报99.67元，审核贴息金额0.00元。</v>
      </c>
      <c r="AQ20" s="86"/>
    </row>
    <row r="21" ht="36" customHeight="1" spans="1:43">
      <c r="A21" s="29">
        <v>16</v>
      </c>
      <c r="B21" s="30" t="s">
        <v>77</v>
      </c>
      <c r="C21" s="28" t="s">
        <v>498</v>
      </c>
      <c r="D21" s="28" t="s">
        <v>430</v>
      </c>
      <c r="E21" s="53" t="s">
        <v>78</v>
      </c>
      <c r="F21" s="28" t="s">
        <v>499</v>
      </c>
      <c r="G21" s="50">
        <v>6500</v>
      </c>
      <c r="H21" s="44" t="s">
        <v>500</v>
      </c>
      <c r="I21" s="64">
        <v>4389.66</v>
      </c>
      <c r="J21" s="43">
        <v>110.532112</v>
      </c>
      <c r="K21" s="43">
        <v>65</v>
      </c>
      <c r="L21" s="28" t="s">
        <v>43</v>
      </c>
      <c r="M21" s="29">
        <v>182</v>
      </c>
      <c r="N21" s="43">
        <v>41.346353</v>
      </c>
      <c r="O21" s="43">
        <v>41.346353</v>
      </c>
      <c r="P21" s="43">
        <v>41.346353</v>
      </c>
      <c r="Q21" s="29">
        <v>18319739315</v>
      </c>
      <c r="R21" s="28" t="s">
        <v>501</v>
      </c>
      <c r="S21" s="28" t="s">
        <v>502</v>
      </c>
      <c r="T21" s="68"/>
      <c r="Y21" s="81">
        <f t="shared" si="0"/>
        <v>110.532112</v>
      </c>
      <c r="Z21" s="81">
        <f t="shared" si="1"/>
        <v>65</v>
      </c>
      <c r="AA21" s="82">
        <v>0</v>
      </c>
      <c r="AB21" s="82">
        <v>-64.901617</v>
      </c>
      <c r="AD21" s="22">
        <f t="shared" si="2"/>
        <v>45177</v>
      </c>
      <c r="AE21" s="22">
        <f t="shared" si="3"/>
        <v>48029</v>
      </c>
      <c r="AF21" s="89">
        <f t="shared" si="4"/>
        <v>115</v>
      </c>
      <c r="AG21" s="89">
        <f t="shared" si="5"/>
        <v>182</v>
      </c>
      <c r="AH21" s="93">
        <f t="shared" si="6"/>
        <v>4389.66</v>
      </c>
      <c r="AI21">
        <v>15</v>
      </c>
      <c r="AJ21" s="15">
        <f t="shared" si="7"/>
        <v>0</v>
      </c>
      <c r="AK21" s="14">
        <v>15.0345</v>
      </c>
      <c r="AL21" s="23">
        <f t="shared" si="8"/>
        <v>0.02</v>
      </c>
      <c r="AM21" s="84">
        <f t="shared" si="9"/>
        <v>3.60794</v>
      </c>
      <c r="AN21" s="82">
        <v>0</v>
      </c>
      <c r="AO21" s="84">
        <f t="shared" si="10"/>
        <v>3.60794</v>
      </c>
      <c r="AP21" s="86" t="str">
        <f t="shared" si="11"/>
        <v>利息补贴天数不一致。利息补贴金额不一致，单位申报110.53元，审核贴息金额0.00元。</v>
      </c>
      <c r="AQ21" s="86"/>
    </row>
    <row r="22" s="20" customFormat="1" ht="36" customHeight="1" spans="1:43">
      <c r="A22" s="33">
        <v>17</v>
      </c>
      <c r="B22" s="34" t="s">
        <v>106</v>
      </c>
      <c r="C22" s="35" t="s">
        <v>503</v>
      </c>
      <c r="D22" s="35" t="s">
        <v>430</v>
      </c>
      <c r="E22" s="55" t="s">
        <v>107</v>
      </c>
      <c r="F22" s="35" t="s">
        <v>504</v>
      </c>
      <c r="G22" s="56">
        <v>659.19003</v>
      </c>
      <c r="H22" s="57" t="s">
        <v>505</v>
      </c>
      <c r="I22" s="65">
        <v>659.19</v>
      </c>
      <c r="J22" s="56">
        <v>15.11</v>
      </c>
      <c r="K22" s="56">
        <v>6.61</v>
      </c>
      <c r="L22" s="35" t="s">
        <v>43</v>
      </c>
      <c r="M22" s="33">
        <v>182</v>
      </c>
      <c r="N22" s="56">
        <v>6.55578</v>
      </c>
      <c r="O22" s="56">
        <v>6.55578</v>
      </c>
      <c r="P22" s="56">
        <v>6.55578</v>
      </c>
      <c r="Q22" s="33">
        <v>13660556227</v>
      </c>
      <c r="R22" s="35" t="s">
        <v>506</v>
      </c>
      <c r="S22" s="35" t="s">
        <v>507</v>
      </c>
      <c r="T22" s="72"/>
      <c r="V22" s="77"/>
      <c r="W22" s="77"/>
      <c r="Y22" s="83">
        <f t="shared" si="0"/>
        <v>15.11</v>
      </c>
      <c r="Z22" s="83">
        <f t="shared" si="1"/>
        <v>6.61</v>
      </c>
      <c r="AA22" s="84">
        <v>0</v>
      </c>
      <c r="AB22" s="84">
        <v>0</v>
      </c>
      <c r="AD22" s="77">
        <f t="shared" si="2"/>
        <v>44939</v>
      </c>
      <c r="AE22" s="77">
        <f t="shared" si="3"/>
        <v>47455</v>
      </c>
      <c r="AF22" s="90">
        <f t="shared" si="4"/>
        <v>353</v>
      </c>
      <c r="AG22" s="90">
        <f t="shared" si="5"/>
        <v>182</v>
      </c>
      <c r="AH22" s="94">
        <f t="shared" si="6"/>
        <v>659.19</v>
      </c>
      <c r="AI22" s="20">
        <v>182</v>
      </c>
      <c r="AJ22" s="95">
        <f>Y22</f>
        <v>15.11</v>
      </c>
      <c r="AK22" s="101">
        <v>0.0395</v>
      </c>
      <c r="AL22" s="102">
        <f t="shared" si="8"/>
        <v>0.02</v>
      </c>
      <c r="AM22" s="84">
        <f>ROUND(IF(AND(COUNTIF(L22,"*2024*"),((AH22*MIN(AK22,AL22))/365*AI22)&gt;=100),100,IF(AND(COUNTIF(L22,"*2024*"),((AH22*MIN(AK22,AL22))/365*AI22)&lt;100),(AH22*MIN(AK22,AL22))/365*AI22,IF(AND(COUNTIF(L22,"*2023*"),((AH22*MIN(AK22,AL22))/365*AI22)&gt;=200),200,IF(AND(COUNTIF(L22,"*2023*"),((AH22*MIN(AK22,AL22))/365*AI22)&lt;200),(AH22*MIN(AK22,AL22))/365*AI22,"")))),6)-0.01</f>
        <v>6.56384</v>
      </c>
      <c r="AN22" s="82">
        <v>0</v>
      </c>
      <c r="AO22" s="84">
        <f t="shared" si="10"/>
        <v>6.56384</v>
      </c>
      <c r="AP22" s="84"/>
      <c r="AQ22" s="84"/>
    </row>
    <row r="23" s="20" customFormat="1" ht="36" customHeight="1" spans="1:43">
      <c r="A23" s="33">
        <v>18</v>
      </c>
      <c r="B23" s="34" t="s">
        <v>104</v>
      </c>
      <c r="C23" s="35" t="s">
        <v>508</v>
      </c>
      <c r="D23" s="35" t="s">
        <v>430</v>
      </c>
      <c r="E23" s="55" t="s">
        <v>105</v>
      </c>
      <c r="F23" s="35" t="s">
        <v>509</v>
      </c>
      <c r="G23" s="56">
        <v>4500</v>
      </c>
      <c r="H23" s="58" t="s">
        <v>510</v>
      </c>
      <c r="I23" s="56">
        <v>4500</v>
      </c>
      <c r="J23" s="58">
        <v>57.19</v>
      </c>
      <c r="K23" s="58">
        <v>30.75</v>
      </c>
      <c r="L23" s="35" t="s">
        <v>43</v>
      </c>
      <c r="M23" s="33">
        <v>182</v>
      </c>
      <c r="N23" s="58">
        <v>30.485426</v>
      </c>
      <c r="O23" s="58">
        <v>30.485426</v>
      </c>
      <c r="P23" s="58">
        <v>30.485426</v>
      </c>
      <c r="Q23" s="33">
        <v>13660556227</v>
      </c>
      <c r="R23" s="35" t="s">
        <v>511</v>
      </c>
      <c r="S23" s="35" t="s">
        <v>512</v>
      </c>
      <c r="T23" s="13" t="str">
        <f>R23</f>
        <v>中国农业银行股份有限公司广州从化支行</v>
      </c>
      <c r="U23" s="13" t="str">
        <f>E23</f>
        <v>广州市从化区壹号蛋鸡产业园（新村养殖基地）建设项目</v>
      </c>
      <c r="V23" s="22">
        <f>AD23</f>
        <v>43951</v>
      </c>
      <c r="W23" s="22">
        <f>AE23</f>
        <v>45777</v>
      </c>
      <c r="Y23" s="83">
        <f t="shared" si="0"/>
        <v>57.19</v>
      </c>
      <c r="Z23" s="83">
        <f t="shared" si="1"/>
        <v>30.75</v>
      </c>
      <c r="AA23" s="84">
        <v>0</v>
      </c>
      <c r="AB23" s="84">
        <v>0</v>
      </c>
      <c r="AD23" s="77">
        <f t="shared" si="2"/>
        <v>43951</v>
      </c>
      <c r="AE23" s="77">
        <f t="shared" si="3"/>
        <v>45777</v>
      </c>
      <c r="AF23" s="90">
        <f t="shared" si="4"/>
        <v>365</v>
      </c>
      <c r="AG23" s="90">
        <f t="shared" si="5"/>
        <v>182</v>
      </c>
      <c r="AH23" s="94">
        <f t="shared" si="6"/>
        <v>4500</v>
      </c>
      <c r="AI23" s="20">
        <v>182</v>
      </c>
      <c r="AJ23" s="95">
        <f t="shared" si="7"/>
        <v>0</v>
      </c>
      <c r="AK23" s="101">
        <f>AK22</f>
        <v>0.0395</v>
      </c>
      <c r="AL23" s="102">
        <f t="shared" si="8"/>
        <v>0.02</v>
      </c>
      <c r="AM23" s="84">
        <f t="shared" si="9"/>
        <v>44.876712</v>
      </c>
      <c r="AN23" s="84">
        <v>0</v>
      </c>
      <c r="AO23" s="84">
        <f>P23</f>
        <v>30.485426</v>
      </c>
      <c r="AP23" s="84"/>
      <c r="AQ23" s="84"/>
    </row>
    <row r="24" s="20" customFormat="1" ht="36" customHeight="1" spans="1:43">
      <c r="A24" s="33">
        <v>19</v>
      </c>
      <c r="B24" s="34" t="s">
        <v>104</v>
      </c>
      <c r="C24" s="35" t="s">
        <v>508</v>
      </c>
      <c r="D24" s="35" t="s">
        <v>430</v>
      </c>
      <c r="E24" s="55" t="s">
        <v>105</v>
      </c>
      <c r="F24" s="35" t="s">
        <v>509</v>
      </c>
      <c r="G24" s="58">
        <v>5663.382623</v>
      </c>
      <c r="H24" s="58" t="s">
        <v>513</v>
      </c>
      <c r="I24" s="58">
        <v>5663.382623</v>
      </c>
      <c r="J24" s="58">
        <v>15.11</v>
      </c>
      <c r="K24" s="58">
        <v>6.56</v>
      </c>
      <c r="L24" s="35" t="s">
        <v>43</v>
      </c>
      <c r="M24" s="33">
        <v>182</v>
      </c>
      <c r="N24" s="58">
        <v>6.472603</v>
      </c>
      <c r="O24" s="58">
        <v>6.472603</v>
      </c>
      <c r="P24" s="58">
        <v>6.472603</v>
      </c>
      <c r="Q24" s="33">
        <v>13660556227</v>
      </c>
      <c r="R24" s="35" t="s">
        <v>511</v>
      </c>
      <c r="S24" s="35" t="s">
        <v>512</v>
      </c>
      <c r="T24" s="13" t="str">
        <f>R24</f>
        <v>中国农业银行股份有限公司广州从化支行</v>
      </c>
      <c r="U24" s="13" t="str">
        <f>E24</f>
        <v>广州市从化区壹号蛋鸡产业园（新村养殖基地）建设项目</v>
      </c>
      <c r="V24" s="22">
        <f>AD24</f>
        <v>44341</v>
      </c>
      <c r="W24" s="22">
        <f>AE24</f>
        <v>46166</v>
      </c>
      <c r="Y24" s="83">
        <f t="shared" si="0"/>
        <v>15.11</v>
      </c>
      <c r="Z24" s="83">
        <f t="shared" si="1"/>
        <v>6.56</v>
      </c>
      <c r="AA24" s="84">
        <v>0</v>
      </c>
      <c r="AB24" s="84">
        <v>0</v>
      </c>
      <c r="AD24" s="77">
        <f t="shared" si="2"/>
        <v>44341</v>
      </c>
      <c r="AE24" s="77">
        <f t="shared" si="3"/>
        <v>46166</v>
      </c>
      <c r="AF24" s="90">
        <f t="shared" si="4"/>
        <v>365</v>
      </c>
      <c r="AG24" s="90">
        <f t="shared" si="5"/>
        <v>182</v>
      </c>
      <c r="AH24" s="94">
        <f t="shared" si="6"/>
        <v>5663.382623</v>
      </c>
      <c r="AI24" s="20">
        <v>18</v>
      </c>
      <c r="AJ24" s="95">
        <f t="shared" si="7"/>
        <v>0</v>
      </c>
      <c r="AK24" s="101">
        <f>AK23</f>
        <v>0.0395</v>
      </c>
      <c r="AL24" s="102">
        <f t="shared" si="8"/>
        <v>0.02</v>
      </c>
      <c r="AM24" s="84">
        <f t="shared" si="9"/>
        <v>5.585802</v>
      </c>
      <c r="AN24" s="84">
        <v>0</v>
      </c>
      <c r="AO24" s="84">
        <f>P24</f>
        <v>6.472603</v>
      </c>
      <c r="AP24" s="84"/>
      <c r="AQ24" s="84"/>
    </row>
    <row r="25" ht="30" spans="1:43">
      <c r="A25" s="29">
        <v>20</v>
      </c>
      <c r="B25" s="30" t="s">
        <v>58</v>
      </c>
      <c r="C25" s="28" t="s">
        <v>514</v>
      </c>
      <c r="D25" s="28" t="s">
        <v>430</v>
      </c>
      <c r="E25" s="53" t="s">
        <v>59</v>
      </c>
      <c r="F25" s="28" t="s">
        <v>514</v>
      </c>
      <c r="G25" s="54">
        <v>586</v>
      </c>
      <c r="H25" s="54" t="s">
        <v>515</v>
      </c>
      <c r="I25" s="54">
        <v>586</v>
      </c>
      <c r="J25" s="54">
        <v>9.357304</v>
      </c>
      <c r="K25" s="54">
        <v>9.357304</v>
      </c>
      <c r="L25" s="28" t="s">
        <v>43</v>
      </c>
      <c r="M25" s="29">
        <v>182</v>
      </c>
      <c r="N25" s="54">
        <v>4.234284</v>
      </c>
      <c r="O25" s="54">
        <v>4.234284</v>
      </c>
      <c r="P25" s="54">
        <v>4.234284</v>
      </c>
      <c r="Q25" s="29">
        <v>13312861129</v>
      </c>
      <c r="R25" s="28" t="s">
        <v>516</v>
      </c>
      <c r="S25" s="28" t="s">
        <v>517</v>
      </c>
      <c r="T25" s="68"/>
      <c r="Y25" s="81">
        <f t="shared" si="0"/>
        <v>9.357304</v>
      </c>
      <c r="Z25" s="81">
        <f t="shared" si="1"/>
        <v>9.357304</v>
      </c>
      <c r="AA25" s="82">
        <v>0</v>
      </c>
      <c r="AB25" s="82">
        <v>-8.547769</v>
      </c>
      <c r="AD25" s="22">
        <f t="shared" si="2"/>
        <v>44754</v>
      </c>
      <c r="AE25" s="22">
        <f t="shared" si="3"/>
        <v>46579</v>
      </c>
      <c r="AF25" s="89">
        <f t="shared" si="4"/>
        <v>365</v>
      </c>
      <c r="AG25" s="89">
        <f t="shared" si="5"/>
        <v>182</v>
      </c>
      <c r="AH25" s="93">
        <f t="shared" si="6"/>
        <v>586</v>
      </c>
      <c r="AI25">
        <v>19</v>
      </c>
      <c r="AJ25" s="15">
        <f t="shared" si="7"/>
        <v>0</v>
      </c>
      <c r="AK25" s="14">
        <v>19.0345</v>
      </c>
      <c r="AL25" s="23">
        <f t="shared" si="8"/>
        <v>0.02</v>
      </c>
      <c r="AM25" s="84">
        <f t="shared" si="9"/>
        <v>0.610082</v>
      </c>
      <c r="AN25" s="82">
        <v>0</v>
      </c>
      <c r="AO25" s="84">
        <f t="shared" si="10"/>
        <v>0.610082</v>
      </c>
      <c r="AP25" s="86" t="str">
        <f t="shared" si="11"/>
        <v>利息补贴天数不一致。利息补贴金额不一致，单位申报9.36元，审核贴息金额0.00元。</v>
      </c>
      <c r="AQ25" s="86"/>
    </row>
    <row r="26" ht="36" customHeight="1" spans="1:43">
      <c r="A26" s="29">
        <v>21</v>
      </c>
      <c r="B26" s="30" t="s">
        <v>58</v>
      </c>
      <c r="C26" s="28" t="s">
        <v>514</v>
      </c>
      <c r="D26" s="28" t="s">
        <v>430</v>
      </c>
      <c r="E26" s="53" t="s">
        <v>59</v>
      </c>
      <c r="F26" s="28" t="s">
        <v>514</v>
      </c>
      <c r="G26" s="54">
        <v>400</v>
      </c>
      <c r="H26" s="54" t="s">
        <v>518</v>
      </c>
      <c r="I26" s="54">
        <v>400</v>
      </c>
      <c r="J26" s="54">
        <v>2.756546</v>
      </c>
      <c r="K26" s="54">
        <v>2.756546</v>
      </c>
      <c r="L26" s="28" t="s">
        <v>43</v>
      </c>
      <c r="M26" s="29">
        <v>182</v>
      </c>
      <c r="N26" s="54">
        <v>1.104638</v>
      </c>
      <c r="O26" s="54">
        <v>1.104638</v>
      </c>
      <c r="P26" s="54">
        <v>1.104638</v>
      </c>
      <c r="Q26" s="29">
        <v>13312861129</v>
      </c>
      <c r="R26" s="28" t="s">
        <v>516</v>
      </c>
      <c r="S26" s="28" t="s">
        <v>517</v>
      </c>
      <c r="T26" s="68"/>
      <c r="Y26" s="81">
        <f t="shared" si="0"/>
        <v>2.756546</v>
      </c>
      <c r="Z26" s="81">
        <f t="shared" si="1"/>
        <v>2.756546</v>
      </c>
      <c r="AA26" s="82">
        <v>0</v>
      </c>
      <c r="AB26" s="82">
        <v>-2.063201</v>
      </c>
      <c r="AD26" s="22">
        <f t="shared" si="2"/>
        <v>44559</v>
      </c>
      <c r="AE26" s="22">
        <f t="shared" si="3"/>
        <v>45649</v>
      </c>
      <c r="AF26" s="89">
        <f t="shared" si="4"/>
        <v>365</v>
      </c>
      <c r="AG26" s="89">
        <f t="shared" si="5"/>
        <v>182</v>
      </c>
      <c r="AH26" s="93">
        <f t="shared" si="6"/>
        <v>400</v>
      </c>
      <c r="AI26">
        <v>20</v>
      </c>
      <c r="AJ26" s="15">
        <f t="shared" si="7"/>
        <v>0</v>
      </c>
      <c r="AK26" s="14">
        <v>20.0345</v>
      </c>
      <c r="AL26" s="23">
        <f t="shared" si="8"/>
        <v>0.02</v>
      </c>
      <c r="AM26" s="84">
        <f t="shared" si="9"/>
        <v>0.438356</v>
      </c>
      <c r="AN26" s="82">
        <v>0</v>
      </c>
      <c r="AO26" s="84">
        <f t="shared" si="10"/>
        <v>0.438356</v>
      </c>
      <c r="AP26" s="86" t="str">
        <f t="shared" si="11"/>
        <v>利息补贴天数不一致。利息补贴金额不一致，单位申报2.76元，审核贴息金额0.00元。</v>
      </c>
      <c r="AQ26" s="86"/>
    </row>
    <row r="27" ht="36" customHeight="1" spans="1:43">
      <c r="A27" s="29">
        <v>22</v>
      </c>
      <c r="B27" s="30" t="s">
        <v>75</v>
      </c>
      <c r="C27" s="28" t="s">
        <v>519</v>
      </c>
      <c r="D27" s="28" t="s">
        <v>430</v>
      </c>
      <c r="E27" s="53" t="s">
        <v>76</v>
      </c>
      <c r="F27" s="28" t="s">
        <v>520</v>
      </c>
      <c r="G27" s="43">
        <v>260</v>
      </c>
      <c r="H27" s="44" t="s">
        <v>521</v>
      </c>
      <c r="I27" s="64">
        <v>260</v>
      </c>
      <c r="J27" s="43">
        <v>118.95794</v>
      </c>
      <c r="K27" s="43">
        <v>59.47897</v>
      </c>
      <c r="L27" s="28" t="s">
        <v>43</v>
      </c>
      <c r="M27" s="29">
        <v>182</v>
      </c>
      <c r="N27" s="43">
        <v>2.450411</v>
      </c>
      <c r="O27" s="43">
        <v>2.450411</v>
      </c>
      <c r="P27" s="43">
        <v>2.450411</v>
      </c>
      <c r="Q27" s="29">
        <v>13570331900</v>
      </c>
      <c r="R27" s="28" t="s">
        <v>511</v>
      </c>
      <c r="S27" s="28" t="s">
        <v>522</v>
      </c>
      <c r="T27" s="68"/>
      <c r="Y27" s="81">
        <f t="shared" si="0"/>
        <v>118.95794</v>
      </c>
      <c r="Z27" s="81">
        <f t="shared" si="1"/>
        <v>59.47897</v>
      </c>
      <c r="AA27" s="82">
        <v>0</v>
      </c>
      <c r="AB27" s="82">
        <v>-51.635516</v>
      </c>
      <c r="AD27" s="22">
        <f t="shared" si="2"/>
        <v>44927</v>
      </c>
      <c r="AE27" s="22">
        <f t="shared" si="3"/>
        <v>48580</v>
      </c>
      <c r="AF27" s="89">
        <f t="shared" si="4"/>
        <v>365</v>
      </c>
      <c r="AG27" s="89">
        <f t="shared" si="5"/>
        <v>182</v>
      </c>
      <c r="AH27" s="93">
        <f t="shared" si="6"/>
        <v>260</v>
      </c>
      <c r="AI27">
        <v>21</v>
      </c>
      <c r="AJ27" s="15">
        <f t="shared" si="7"/>
        <v>0</v>
      </c>
      <c r="AK27" s="14">
        <v>21.0345</v>
      </c>
      <c r="AL27" s="23">
        <f t="shared" si="8"/>
        <v>0.02</v>
      </c>
      <c r="AM27" s="84">
        <f t="shared" si="9"/>
        <v>0.299178</v>
      </c>
      <c r="AN27" s="82">
        <v>0</v>
      </c>
      <c r="AO27" s="84">
        <f t="shared" si="10"/>
        <v>0.299178</v>
      </c>
      <c r="AP27" s="86" t="str">
        <f t="shared" si="11"/>
        <v>利息补贴天数不一致。利息补贴金额不一致，单位申报118.96元，审核贴息金额0.00元。</v>
      </c>
      <c r="AQ27" s="86"/>
    </row>
    <row r="28" s="20" customFormat="1" ht="36" customHeight="1" spans="1:43">
      <c r="A28" s="33">
        <v>23</v>
      </c>
      <c r="B28" s="34" t="s">
        <v>108</v>
      </c>
      <c r="C28" s="35" t="s">
        <v>523</v>
      </c>
      <c r="D28" s="35" t="s">
        <v>430</v>
      </c>
      <c r="E28" s="55" t="s">
        <v>109</v>
      </c>
      <c r="F28" s="35" t="s">
        <v>524</v>
      </c>
      <c r="G28" s="58">
        <v>108</v>
      </c>
      <c r="H28" s="58" t="s">
        <v>525</v>
      </c>
      <c r="I28" s="58">
        <v>108</v>
      </c>
      <c r="J28" s="58">
        <v>1.89405</v>
      </c>
      <c r="K28" s="58">
        <v>1.89405</v>
      </c>
      <c r="L28" s="35" t="s">
        <v>43</v>
      </c>
      <c r="M28" s="33">
        <v>182</v>
      </c>
      <c r="N28" s="58">
        <v>1.017863</v>
      </c>
      <c r="O28" s="58">
        <v>1.017863</v>
      </c>
      <c r="P28" s="58">
        <v>1.017863</v>
      </c>
      <c r="Q28" s="33">
        <v>13926224972</v>
      </c>
      <c r="R28" s="35" t="s">
        <v>526</v>
      </c>
      <c r="S28" s="35" t="s">
        <v>527</v>
      </c>
      <c r="T28" s="73" t="s">
        <v>528</v>
      </c>
      <c r="U28" s="20" t="s">
        <v>529</v>
      </c>
      <c r="V28" s="77">
        <f>AD28</f>
        <v>45240</v>
      </c>
      <c r="W28" s="77">
        <f>AE28</f>
        <v>45605</v>
      </c>
      <c r="Y28" s="83">
        <f t="shared" si="0"/>
        <v>1.89405</v>
      </c>
      <c r="Z28" s="83">
        <f t="shared" si="1"/>
        <v>1.89405</v>
      </c>
      <c r="AA28" s="84">
        <v>0</v>
      </c>
      <c r="AB28" s="84">
        <f>Y28</f>
        <v>1.89405</v>
      </c>
      <c r="AD28" s="77">
        <f t="shared" si="2"/>
        <v>45240</v>
      </c>
      <c r="AE28" s="77">
        <f t="shared" si="3"/>
        <v>45605</v>
      </c>
      <c r="AF28" s="90">
        <f t="shared" si="4"/>
        <v>52</v>
      </c>
      <c r="AG28" s="90">
        <f t="shared" si="5"/>
        <v>182</v>
      </c>
      <c r="AH28" s="94">
        <v>0</v>
      </c>
      <c r="AI28" s="20">
        <v>182</v>
      </c>
      <c r="AJ28" s="95">
        <f t="shared" si="7"/>
        <v>0</v>
      </c>
      <c r="AK28" s="101">
        <v>0.0345</v>
      </c>
      <c r="AL28" s="102">
        <f t="shared" si="8"/>
        <v>0.02</v>
      </c>
      <c r="AM28" s="84">
        <f t="shared" si="9"/>
        <v>0</v>
      </c>
      <c r="AN28" s="82">
        <v>0</v>
      </c>
      <c r="AO28" s="84">
        <f t="shared" si="10"/>
        <v>0</v>
      </c>
      <c r="AP28" s="84"/>
      <c r="AQ28" s="84"/>
    </row>
    <row r="29" s="20" customFormat="1" ht="36" customHeight="1" spans="1:43">
      <c r="A29" s="33">
        <v>24</v>
      </c>
      <c r="B29" s="34" t="s">
        <v>108</v>
      </c>
      <c r="C29" s="35" t="s">
        <v>523</v>
      </c>
      <c r="D29" s="35" t="s">
        <v>430</v>
      </c>
      <c r="E29" s="55" t="s">
        <v>109</v>
      </c>
      <c r="F29" s="35" t="s">
        <v>524</v>
      </c>
      <c r="G29" s="58">
        <v>42</v>
      </c>
      <c r="H29" s="58" t="s">
        <v>525</v>
      </c>
      <c r="I29" s="58">
        <v>42</v>
      </c>
      <c r="J29" s="58">
        <v>0.736575</v>
      </c>
      <c r="K29" s="58">
        <v>0.736575</v>
      </c>
      <c r="L29" s="35" t="s">
        <v>43</v>
      </c>
      <c r="M29" s="33">
        <v>182</v>
      </c>
      <c r="N29" s="58">
        <v>0.395836</v>
      </c>
      <c r="O29" s="58">
        <v>0.395836</v>
      </c>
      <c r="P29" s="58">
        <v>0.395836</v>
      </c>
      <c r="Q29" s="33">
        <v>13926224972</v>
      </c>
      <c r="R29" s="35" t="s">
        <v>526</v>
      </c>
      <c r="S29" s="35" t="s">
        <v>527</v>
      </c>
      <c r="T29" s="73" t="s">
        <v>528</v>
      </c>
      <c r="U29" s="20" t="s">
        <v>529</v>
      </c>
      <c r="V29" s="77">
        <f>AD29</f>
        <v>45240</v>
      </c>
      <c r="W29" s="77">
        <f>AE29</f>
        <v>45605</v>
      </c>
      <c r="Y29" s="83">
        <f t="shared" si="0"/>
        <v>0.736575</v>
      </c>
      <c r="Z29" s="83">
        <f t="shared" si="1"/>
        <v>0.736575</v>
      </c>
      <c r="AA29" s="84">
        <v>0</v>
      </c>
      <c r="AB29" s="84">
        <f>Y29</f>
        <v>0.736575</v>
      </c>
      <c r="AD29" s="77">
        <f t="shared" si="2"/>
        <v>45240</v>
      </c>
      <c r="AE29" s="77">
        <f t="shared" si="3"/>
        <v>45605</v>
      </c>
      <c r="AF29" s="90">
        <f t="shared" si="4"/>
        <v>52</v>
      </c>
      <c r="AG29" s="90">
        <f t="shared" si="5"/>
        <v>182</v>
      </c>
      <c r="AH29" s="94">
        <v>0</v>
      </c>
      <c r="AI29" s="20">
        <v>182</v>
      </c>
      <c r="AJ29" s="95">
        <f t="shared" si="7"/>
        <v>0</v>
      </c>
      <c r="AK29" s="101">
        <v>0.0345</v>
      </c>
      <c r="AL29" s="102">
        <f t="shared" si="8"/>
        <v>0.02</v>
      </c>
      <c r="AM29" s="84">
        <f t="shared" si="9"/>
        <v>0</v>
      </c>
      <c r="AN29" s="82">
        <v>0</v>
      </c>
      <c r="AO29" s="84">
        <f t="shared" si="10"/>
        <v>0</v>
      </c>
      <c r="AP29" s="84"/>
      <c r="AQ29" s="84"/>
    </row>
    <row r="30" s="21" customFormat="1" ht="36" customHeight="1" spans="1:43">
      <c r="A30" s="36">
        <v>25</v>
      </c>
      <c r="B30" s="30" t="s">
        <v>108</v>
      </c>
      <c r="C30" s="37" t="s">
        <v>523</v>
      </c>
      <c r="D30" s="37" t="s">
        <v>430</v>
      </c>
      <c r="E30" s="59" t="s">
        <v>109</v>
      </c>
      <c r="F30" s="37" t="s">
        <v>524</v>
      </c>
      <c r="G30" s="60">
        <v>150</v>
      </c>
      <c r="H30" s="60" t="s">
        <v>530</v>
      </c>
      <c r="I30" s="60">
        <v>118</v>
      </c>
      <c r="J30" s="60">
        <v>2.783125</v>
      </c>
      <c r="K30" s="60">
        <v>2.783125</v>
      </c>
      <c r="L30" s="37" t="s">
        <v>43</v>
      </c>
      <c r="M30" s="36">
        <v>182</v>
      </c>
      <c r="N30" s="60">
        <v>1.11211</v>
      </c>
      <c r="O30" s="60">
        <v>1.11211</v>
      </c>
      <c r="P30" s="60">
        <v>1.11211</v>
      </c>
      <c r="Q30" s="36">
        <v>13926224972</v>
      </c>
      <c r="R30" s="37" t="s">
        <v>526</v>
      </c>
      <c r="S30" s="37" t="s">
        <v>527</v>
      </c>
      <c r="T30" s="74"/>
      <c r="V30" s="78"/>
      <c r="W30" s="78"/>
      <c r="Y30" s="85">
        <f t="shared" si="0"/>
        <v>2.783125</v>
      </c>
      <c r="Z30" s="85">
        <f t="shared" si="1"/>
        <v>2.783125</v>
      </c>
      <c r="AA30" s="86">
        <v>0</v>
      </c>
      <c r="AB30" s="86">
        <v>-13.449828</v>
      </c>
      <c r="AD30" s="78">
        <f t="shared" si="2"/>
        <v>45251</v>
      </c>
      <c r="AE30" s="78">
        <f t="shared" si="3"/>
        <v>45616</v>
      </c>
      <c r="AF30" s="91">
        <f t="shared" si="4"/>
        <v>41</v>
      </c>
      <c r="AG30" s="91">
        <f t="shared" si="5"/>
        <v>182</v>
      </c>
      <c r="AH30" s="96">
        <f t="shared" si="6"/>
        <v>118</v>
      </c>
      <c r="AI30" s="21">
        <v>24</v>
      </c>
      <c r="AJ30" s="97">
        <f t="shared" si="7"/>
        <v>0</v>
      </c>
      <c r="AK30" s="103">
        <v>24.0345</v>
      </c>
      <c r="AL30" s="104">
        <f t="shared" si="8"/>
        <v>0.02</v>
      </c>
      <c r="AM30" s="86">
        <f t="shared" si="9"/>
        <v>0.155178</v>
      </c>
      <c r="AN30" s="86">
        <v>0</v>
      </c>
      <c r="AO30" s="86">
        <f t="shared" si="10"/>
        <v>0.155178</v>
      </c>
      <c r="AP30" s="86" t="str">
        <f t="shared" si="11"/>
        <v>利息补贴天数不一致。利息补贴金额不一致，单位申报2.78元，审核贴息金额0.00元。</v>
      </c>
      <c r="AQ30" s="86"/>
    </row>
    <row r="31" s="21" customFormat="1" ht="36" customHeight="1" spans="1:43">
      <c r="A31" s="36">
        <v>26</v>
      </c>
      <c r="B31" s="30" t="s">
        <v>108</v>
      </c>
      <c r="C31" s="37" t="s">
        <v>523</v>
      </c>
      <c r="D31" s="37" t="s">
        <v>430</v>
      </c>
      <c r="E31" s="59" t="s">
        <v>109</v>
      </c>
      <c r="F31" s="37" t="s">
        <v>524</v>
      </c>
      <c r="G31" s="60">
        <v>200</v>
      </c>
      <c r="H31" s="60" t="s">
        <v>531</v>
      </c>
      <c r="I31" s="60">
        <v>200</v>
      </c>
      <c r="J31" s="60">
        <v>3.488333</v>
      </c>
      <c r="K31" s="60">
        <v>3.488333</v>
      </c>
      <c r="L31" s="37" t="s">
        <v>43</v>
      </c>
      <c r="M31" s="36">
        <v>182</v>
      </c>
      <c r="N31" s="60">
        <v>1.972603</v>
      </c>
      <c r="O31" s="60">
        <v>1.972603</v>
      </c>
      <c r="P31" s="60">
        <v>1.972603</v>
      </c>
      <c r="Q31" s="36">
        <v>13926224972</v>
      </c>
      <c r="R31" s="37" t="s">
        <v>526</v>
      </c>
      <c r="S31" s="37" t="s">
        <v>527</v>
      </c>
      <c r="T31" s="74"/>
      <c r="V31" s="78"/>
      <c r="W31" s="78"/>
      <c r="Y31" s="85">
        <f t="shared" si="0"/>
        <v>3.488333</v>
      </c>
      <c r="Z31" s="85">
        <f t="shared" si="1"/>
        <v>3.488333</v>
      </c>
      <c r="AA31" s="86">
        <v>0</v>
      </c>
      <c r="AB31" s="86">
        <v>-2.5</v>
      </c>
      <c r="AD31" s="78">
        <f t="shared" si="2"/>
        <v>45289</v>
      </c>
      <c r="AE31" s="78">
        <f t="shared" si="3"/>
        <v>46019</v>
      </c>
      <c r="AF31" s="91">
        <f t="shared" si="4"/>
        <v>3</v>
      </c>
      <c r="AG31" s="91">
        <f t="shared" si="5"/>
        <v>182</v>
      </c>
      <c r="AH31" s="96">
        <f t="shared" si="6"/>
        <v>200</v>
      </c>
      <c r="AI31" s="21">
        <v>25</v>
      </c>
      <c r="AJ31" s="97">
        <f t="shared" si="7"/>
        <v>0</v>
      </c>
      <c r="AK31" s="103">
        <v>25.0345</v>
      </c>
      <c r="AL31" s="104">
        <f t="shared" si="8"/>
        <v>0.02</v>
      </c>
      <c r="AM31" s="86">
        <f t="shared" si="9"/>
        <v>0.273973</v>
      </c>
      <c r="AN31" s="86">
        <v>0</v>
      </c>
      <c r="AO31" s="86">
        <f t="shared" si="10"/>
        <v>0.273973</v>
      </c>
      <c r="AP31" s="86" t="str">
        <f t="shared" si="11"/>
        <v>利息补贴天数不一致。利息补贴金额不一致，单位申报3.49元，审核贴息金额0.00元。</v>
      </c>
      <c r="AQ31" s="86"/>
    </row>
    <row r="32" ht="36" customHeight="1" spans="1:43">
      <c r="A32" s="29">
        <v>27</v>
      </c>
      <c r="B32" s="30" t="s">
        <v>47</v>
      </c>
      <c r="C32" s="28" t="s">
        <v>532</v>
      </c>
      <c r="D32" s="28" t="s">
        <v>430</v>
      </c>
      <c r="E32" s="53" t="s">
        <v>48</v>
      </c>
      <c r="F32" s="28" t="s">
        <v>533</v>
      </c>
      <c r="G32" s="43">
        <v>3717.5969</v>
      </c>
      <c r="H32" s="44" t="s">
        <v>534</v>
      </c>
      <c r="I32" s="64">
        <v>3717.6</v>
      </c>
      <c r="J32" s="43">
        <v>56.22</v>
      </c>
      <c r="K32" s="43">
        <v>56.22</v>
      </c>
      <c r="L32" s="28" t="s">
        <v>43</v>
      </c>
      <c r="M32" s="29">
        <v>182</v>
      </c>
      <c r="N32" s="43">
        <v>29.302813</v>
      </c>
      <c r="O32" s="43">
        <v>29.302813</v>
      </c>
      <c r="P32" s="43">
        <v>29.302813</v>
      </c>
      <c r="Q32" s="29">
        <v>13632419712</v>
      </c>
      <c r="R32" s="28" t="s">
        <v>535</v>
      </c>
      <c r="S32" s="28" t="s">
        <v>536</v>
      </c>
      <c r="T32" s="68"/>
      <c r="Y32" s="81">
        <f t="shared" si="0"/>
        <v>56.22</v>
      </c>
      <c r="Z32" s="81">
        <f t="shared" si="1"/>
        <v>56.22</v>
      </c>
      <c r="AA32" s="82">
        <v>0</v>
      </c>
      <c r="AB32" s="82">
        <v>-2.482309</v>
      </c>
      <c r="AD32" s="22">
        <f t="shared" si="2"/>
        <v>43797</v>
      </c>
      <c r="AE32" s="22">
        <f t="shared" si="3"/>
        <v>48179</v>
      </c>
      <c r="AF32" s="89">
        <f t="shared" si="4"/>
        <v>365</v>
      </c>
      <c r="AG32" s="89">
        <f t="shared" si="5"/>
        <v>182</v>
      </c>
      <c r="AH32" s="93">
        <f t="shared" si="6"/>
        <v>3717.6</v>
      </c>
      <c r="AI32">
        <v>26</v>
      </c>
      <c r="AJ32" s="15">
        <f t="shared" si="7"/>
        <v>0</v>
      </c>
      <c r="AK32" s="14">
        <v>26.0345</v>
      </c>
      <c r="AL32" s="23">
        <f t="shared" si="8"/>
        <v>0.02</v>
      </c>
      <c r="AM32" s="84">
        <f t="shared" si="9"/>
        <v>5.296307</v>
      </c>
      <c r="AN32" s="82">
        <v>0</v>
      </c>
      <c r="AO32" s="84">
        <f t="shared" si="10"/>
        <v>5.296307</v>
      </c>
      <c r="AP32" s="86" t="str">
        <f t="shared" si="11"/>
        <v>利息补贴天数不一致。利息补贴金额不一致，单位申报56.22元，审核贴息金额0.00元。</v>
      </c>
      <c r="AQ32" s="86"/>
    </row>
    <row r="33" ht="34" customHeight="1" spans="1:43">
      <c r="A33" s="38" t="s">
        <v>537</v>
      </c>
      <c r="B33" s="38"/>
      <c r="C33" s="38"/>
      <c r="D33" s="38"/>
      <c r="E33" s="38"/>
      <c r="F33" s="38"/>
      <c r="G33" s="38"/>
      <c r="H33" s="38"/>
      <c r="I33" s="38"/>
      <c r="J33" s="38"/>
      <c r="K33" s="38"/>
      <c r="L33" s="28">
        <v>837.62</v>
      </c>
      <c r="M33" s="28"/>
      <c r="N33" s="28"/>
      <c r="O33" s="28"/>
      <c r="P33" s="28"/>
      <c r="Q33" s="28"/>
      <c r="R33" s="28"/>
      <c r="S33" s="28"/>
      <c r="T33" s="68"/>
      <c r="Y33" s="81"/>
      <c r="Z33" s="81"/>
      <c r="AA33" s="82">
        <v>0</v>
      </c>
      <c r="AB33" s="82">
        <v>0</v>
      </c>
      <c r="AD33" s="22"/>
      <c r="AE33" s="22"/>
      <c r="AF33" s="89"/>
      <c r="AG33" s="89"/>
      <c r="AH33" s="93"/>
      <c r="AI33"/>
      <c r="AJ33" s="15"/>
      <c r="AK33" s="14"/>
      <c r="AL33" s="23"/>
      <c r="AM33" s="84"/>
      <c r="AN33" s="82"/>
      <c r="AO33" s="84"/>
      <c r="AP33" s="95"/>
      <c r="AQ33" s="86"/>
    </row>
    <row r="34" ht="34" customHeight="1" spans="2:43">
      <c r="B34" s="39" t="s">
        <v>538</v>
      </c>
      <c r="C34" s="39"/>
      <c r="D34" s="39"/>
      <c r="E34" s="27"/>
      <c r="F34" s="27"/>
      <c r="G34" s="40"/>
      <c r="H34" s="27"/>
      <c r="Y34" s="81"/>
      <c r="Z34" s="81"/>
      <c r="AA34" s="82">
        <v>0</v>
      </c>
      <c r="AB34" s="82">
        <v>-0.881158</v>
      </c>
      <c r="AD34" s="22"/>
      <c r="AE34" s="22"/>
      <c r="AF34" s="89"/>
      <c r="AG34" s="89"/>
      <c r="AH34" s="93"/>
      <c r="AI34"/>
      <c r="AJ34" s="15"/>
      <c r="AK34" s="14"/>
      <c r="AL34" s="23"/>
      <c r="AM34" s="84"/>
      <c r="AN34" s="82"/>
      <c r="AO34" s="84"/>
      <c r="AP34" s="95"/>
      <c r="AQ34" s="86"/>
    </row>
    <row r="35" ht="15" spans="2:8">
      <c r="B35" s="40"/>
      <c r="C35" s="27"/>
      <c r="D35" s="27"/>
      <c r="E35" s="27"/>
      <c r="F35" s="27"/>
      <c r="G35" s="40"/>
      <c r="H35" s="27"/>
    </row>
    <row r="36" ht="15" spans="2:8">
      <c r="B36" s="41" t="s">
        <v>539</v>
      </c>
      <c r="C36" s="41"/>
      <c r="D36" s="39" t="s">
        <v>540</v>
      </c>
      <c r="E36" s="39"/>
      <c r="F36" s="39" t="s">
        <v>541</v>
      </c>
      <c r="G36" s="39"/>
      <c r="H36" s="39"/>
    </row>
  </sheetData>
  <mergeCells count="30">
    <mergeCell ref="A2:S2"/>
    <mergeCell ref="A3:B3"/>
    <mergeCell ref="R4:S4"/>
    <mergeCell ref="T4:X4"/>
    <mergeCell ref="Y4:Z4"/>
    <mergeCell ref="AA4:AC4"/>
    <mergeCell ref="AD4:AL4"/>
    <mergeCell ref="A33:K33"/>
    <mergeCell ref="L33:S33"/>
    <mergeCell ref="B34:D34"/>
    <mergeCell ref="B36:C36"/>
    <mergeCell ref="D36:E36"/>
    <mergeCell ref="F36:H3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P28" sqref="AP28"/>
    </sheetView>
  </sheetViews>
  <sheetFormatPr defaultColWidth="8.725" defaultRowHeight="14.25"/>
  <cols>
    <col min="1" max="1" width="17.0916666666667" style="13" customWidth="1"/>
    <col min="2" max="3" width="12.2666666666667" customWidth="1"/>
    <col min="4" max="4" width="9.45" style="14" hidden="1" customWidth="1"/>
    <col min="5" max="5" width="15.725" style="15"/>
    <col min="6" max="6" width="16.6333333333333" customWidth="1"/>
    <col min="7" max="7" width="18.0916666666667" customWidth="1"/>
    <col min="10" max="10" width="9.26666666666667"/>
    <col min="11" max="11" width="8.63333333333333" customWidth="1"/>
  </cols>
  <sheetData>
    <row r="1" s="12" customFormat="1" ht="32.5" customHeight="1" spans="1:11">
      <c r="A1" s="4" t="s">
        <v>542</v>
      </c>
      <c r="B1" s="4" t="s">
        <v>411</v>
      </c>
      <c r="C1" s="4" t="s">
        <v>543</v>
      </c>
      <c r="D1" s="16" t="s">
        <v>544</v>
      </c>
      <c r="E1" s="19" t="s">
        <v>545</v>
      </c>
      <c r="F1" s="4" t="s">
        <v>546</v>
      </c>
      <c r="G1" s="4" t="s">
        <v>547</v>
      </c>
      <c r="H1" s="4" t="s">
        <v>548</v>
      </c>
      <c r="I1" s="4" t="s">
        <v>549</v>
      </c>
      <c r="J1" s="4" t="s">
        <v>550</v>
      </c>
      <c r="K1" s="4" t="s">
        <v>551</v>
      </c>
    </row>
    <row r="2" spans="1:11">
      <c r="A2" s="4" t="s">
        <v>106</v>
      </c>
      <c r="B2" s="5">
        <v>44944</v>
      </c>
      <c r="C2" s="5">
        <v>47455</v>
      </c>
      <c r="D2" s="3">
        <v>0.0465</v>
      </c>
      <c r="E2" s="7">
        <v>191.9</v>
      </c>
      <c r="F2" s="2">
        <v>348</v>
      </c>
      <c r="G2" s="8">
        <f>E2*2%/365*F2</f>
        <v>3.65924383561644</v>
      </c>
      <c r="H2" s="2"/>
      <c r="I2" s="2"/>
      <c r="J2" s="8">
        <f>E2</f>
        <v>191.9</v>
      </c>
      <c r="K2" s="2"/>
    </row>
    <row r="3" spans="1:11">
      <c r="A3" s="4"/>
      <c r="B3" s="5">
        <v>44960</v>
      </c>
      <c r="C3" s="5">
        <v>47455</v>
      </c>
      <c r="D3" s="3">
        <v>0.0465</v>
      </c>
      <c r="E3" s="7">
        <v>325.78</v>
      </c>
      <c r="F3" s="2">
        <v>332</v>
      </c>
      <c r="G3" s="8">
        <f>E3*2%/365*F3</f>
        <v>5.92651835616438</v>
      </c>
      <c r="H3" s="2"/>
      <c r="I3" s="2"/>
      <c r="J3" s="8">
        <f>E3</f>
        <v>325.78</v>
      </c>
      <c r="K3" s="2"/>
    </row>
    <row r="4" spans="1:11">
      <c r="A4" s="4"/>
      <c r="B4" s="5">
        <v>45077</v>
      </c>
      <c r="C4" s="5">
        <v>47455</v>
      </c>
      <c r="D4" s="3">
        <v>0.0465</v>
      </c>
      <c r="E4" s="7">
        <v>141.51</v>
      </c>
      <c r="F4" s="2">
        <v>215</v>
      </c>
      <c r="G4" s="8">
        <f>E4*2%/365*F4</f>
        <v>1.66710410958904</v>
      </c>
      <c r="H4" s="2"/>
      <c r="I4" s="2"/>
      <c r="J4" s="8">
        <f>E4</f>
        <v>141.51</v>
      </c>
      <c r="K4" s="2"/>
    </row>
    <row r="5" spans="1:11">
      <c r="A5" s="4" t="s">
        <v>8</v>
      </c>
      <c r="B5" s="4"/>
      <c r="C5" s="4"/>
      <c r="D5" s="4"/>
      <c r="E5" s="7">
        <f>SUM(E2:E4)</f>
        <v>659.19</v>
      </c>
      <c r="F5" s="2"/>
      <c r="G5" s="8">
        <f>SUM(G2:G4)</f>
        <v>11.2528663013699</v>
      </c>
      <c r="H5" s="2">
        <v>11.38</v>
      </c>
      <c r="I5" s="8">
        <f>G5-H5</f>
        <v>-0.127133698630137</v>
      </c>
      <c r="J5" s="2"/>
      <c r="K5" s="2" t="s">
        <v>552</v>
      </c>
    </row>
    <row r="6" s="12" customFormat="1" ht="32.5" customHeight="1" spans="1:11">
      <c r="A6" s="4" t="s">
        <v>542</v>
      </c>
      <c r="B6" s="4" t="s">
        <v>411</v>
      </c>
      <c r="C6" s="4" t="s">
        <v>543</v>
      </c>
      <c r="D6" s="16" t="s">
        <v>544</v>
      </c>
      <c r="E6" s="19" t="s">
        <v>545</v>
      </c>
      <c r="F6" s="4" t="s">
        <v>546</v>
      </c>
      <c r="G6" s="4" t="s">
        <v>547</v>
      </c>
      <c r="H6" s="4" t="s">
        <v>548</v>
      </c>
      <c r="I6" s="4" t="s">
        <v>549</v>
      </c>
      <c r="J6" s="4" t="s">
        <v>550</v>
      </c>
      <c r="K6" s="4"/>
    </row>
    <row r="7" ht="30" spans="1:11">
      <c r="A7" s="17" t="s">
        <v>45</v>
      </c>
      <c r="B7" s="18">
        <v>43832</v>
      </c>
      <c r="C7" s="5">
        <v>45347</v>
      </c>
      <c r="D7" s="3"/>
      <c r="E7" s="7">
        <f>(2134080/365*20+1969920/365*180+1805760*165/365)/10000</f>
        <v>190.470575342466</v>
      </c>
      <c r="F7" s="2">
        <v>365</v>
      </c>
      <c r="G7" s="8">
        <f>E7*2%/365*F7</f>
        <v>3.80941150684932</v>
      </c>
      <c r="H7" s="2"/>
      <c r="I7" s="2"/>
      <c r="J7" s="2">
        <v>262.656</v>
      </c>
      <c r="K7" s="2"/>
    </row>
    <row r="8" ht="30" spans="1:11">
      <c r="A8" s="17" t="s">
        <v>45</v>
      </c>
      <c r="B8" s="18">
        <v>43924</v>
      </c>
      <c r="C8" s="5">
        <v>45348</v>
      </c>
      <c r="D8" s="3"/>
      <c r="E8" s="7">
        <f>(2559375/365*20+2632500/365*180+2165625*165/365)/10000</f>
        <v>241.744006849315</v>
      </c>
      <c r="F8" s="2">
        <v>365</v>
      </c>
      <c r="G8" s="8">
        <f>E8*2%/365*F8</f>
        <v>4.8348801369863</v>
      </c>
      <c r="H8" s="2"/>
      <c r="I8" s="2"/>
      <c r="J8" s="2">
        <v>315</v>
      </c>
      <c r="K8" s="2"/>
    </row>
    <row r="9" ht="30" spans="1:11">
      <c r="A9" s="17" t="s">
        <v>45</v>
      </c>
      <c r="B9" s="18">
        <v>43948</v>
      </c>
      <c r="C9" s="5">
        <v>45349</v>
      </c>
      <c r="D9" s="3"/>
      <c r="E9" s="7">
        <f>(1332795.6/365*20+1230272.6/365*180+1127749.6*165/365)/10000</f>
        <v>118.954428493151</v>
      </c>
      <c r="F9" s="2">
        <v>365</v>
      </c>
      <c r="G9" s="8">
        <f>E9*2%/365*F9</f>
        <v>2.37908856986301</v>
      </c>
      <c r="H9" s="2"/>
      <c r="I9" s="2"/>
      <c r="J9" s="2">
        <v>164.03646</v>
      </c>
      <c r="K9" s="2"/>
    </row>
    <row r="10" ht="30" spans="1:11">
      <c r="A10" s="17" t="s">
        <v>45</v>
      </c>
      <c r="B10" s="18">
        <v>43990</v>
      </c>
      <c r="C10" s="5">
        <v>45350</v>
      </c>
      <c r="D10" s="3"/>
      <c r="E10" s="7">
        <f>(6156118.66/365*20+6582570.66/365*180+5209022.66*165/365)/10000</f>
        <v>593.828446821918</v>
      </c>
      <c r="F10" s="2">
        <v>365</v>
      </c>
      <c r="G10" s="8">
        <f>E10*2%/365*F10</f>
        <v>11.8765689364384</v>
      </c>
      <c r="H10" s="2"/>
      <c r="I10" s="2"/>
      <c r="J10" s="2">
        <v>757.676266</v>
      </c>
      <c r="K10" s="2"/>
    </row>
    <row r="11" ht="30" spans="1:11">
      <c r="A11" s="17" t="s">
        <v>45</v>
      </c>
      <c r="B11" s="18">
        <v>44165</v>
      </c>
      <c r="C11" s="5">
        <v>45351</v>
      </c>
      <c r="D11" s="3"/>
      <c r="E11" s="7">
        <f>(3535080/365*20+3265920/365*180+2993760*165/365)/10000</f>
        <v>315.763726027397</v>
      </c>
      <c r="F11" s="2">
        <v>365</v>
      </c>
      <c r="G11" s="8">
        <f>E11*2%/365*F11</f>
        <v>6.31527452054794</v>
      </c>
      <c r="H11" s="2"/>
      <c r="I11" s="2"/>
      <c r="J11" s="2">
        <v>435.456</v>
      </c>
      <c r="K11" s="2"/>
    </row>
    <row r="12" spans="1:11">
      <c r="A12" s="4" t="s">
        <v>8</v>
      </c>
      <c r="B12" s="4"/>
      <c r="C12" s="4"/>
      <c r="D12" s="3"/>
      <c r="E12" s="7"/>
      <c r="F12" s="2"/>
      <c r="G12" s="8">
        <f>SUM(G7:G11)</f>
        <v>29.2152236706849</v>
      </c>
      <c r="H12" s="2">
        <v>27.31</v>
      </c>
      <c r="I12" s="2"/>
      <c r="J12" s="2"/>
      <c r="K12" s="2" t="s">
        <v>553</v>
      </c>
    </row>
  </sheetData>
  <mergeCells count="3">
    <mergeCell ref="A5:D5"/>
    <mergeCell ref="A12:C12"/>
    <mergeCell ref="A2:A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P28" sqref="AP28"/>
    </sheetView>
  </sheetViews>
  <sheetFormatPr defaultColWidth="8.725" defaultRowHeight="14.25" outlineLevelRow="4"/>
  <cols>
    <col min="2" max="2" width="12.2666666666667" customWidth="1"/>
    <col min="3" max="3" width="12.0916666666667" customWidth="1"/>
  </cols>
  <sheetData>
    <row r="1" spans="1:9">
      <c r="A1" s="1" t="s">
        <v>542</v>
      </c>
      <c r="B1" s="2" t="s">
        <v>411</v>
      </c>
      <c r="C1" s="2" t="s">
        <v>543</v>
      </c>
      <c r="D1" s="3" t="s">
        <v>544</v>
      </c>
      <c r="E1" s="7" t="s">
        <v>545</v>
      </c>
      <c r="F1" s="2" t="s">
        <v>554</v>
      </c>
      <c r="G1" s="2" t="s">
        <v>555</v>
      </c>
      <c r="H1" s="2"/>
      <c r="I1" s="2"/>
    </row>
    <row r="2" spans="1:9">
      <c r="A2" s="4" t="s">
        <v>106</v>
      </c>
      <c r="B2" s="5">
        <v>44944</v>
      </c>
      <c r="C2" s="5">
        <v>47455</v>
      </c>
      <c r="D2" s="3">
        <v>0.0465</v>
      </c>
      <c r="E2" s="7">
        <v>191.9</v>
      </c>
      <c r="F2" s="2">
        <v>182</v>
      </c>
      <c r="G2" s="8">
        <f>E2*2%/365*F2</f>
        <v>1.91374246575342</v>
      </c>
      <c r="H2" s="2"/>
      <c r="I2" s="2"/>
    </row>
    <row r="3" spans="1:9">
      <c r="A3" s="4"/>
      <c r="B3" s="5">
        <v>44960</v>
      </c>
      <c r="C3" s="5">
        <v>47455</v>
      </c>
      <c r="D3" s="3">
        <v>0.0465</v>
      </c>
      <c r="E3" s="7">
        <v>325.78</v>
      </c>
      <c r="F3" s="2">
        <v>182</v>
      </c>
      <c r="G3" s="8">
        <f>E3*2%/365*F3</f>
        <v>3.24887452054794</v>
      </c>
      <c r="H3" s="2"/>
      <c r="I3" s="2"/>
    </row>
    <row r="4" spans="1:9">
      <c r="A4" s="4"/>
      <c r="B4" s="5">
        <v>45077</v>
      </c>
      <c r="C4" s="5">
        <v>47455</v>
      </c>
      <c r="D4" s="3">
        <v>0.0465</v>
      </c>
      <c r="E4" s="7">
        <v>141.51</v>
      </c>
      <c r="F4" s="2">
        <v>182</v>
      </c>
      <c r="G4" s="8">
        <f>E4*2%/365*F4</f>
        <v>1.41122301369863</v>
      </c>
      <c r="H4" s="2"/>
      <c r="I4" s="2"/>
    </row>
    <row r="5" spans="1:9">
      <c r="A5" s="6" t="s">
        <v>8</v>
      </c>
      <c r="B5" s="6"/>
      <c r="C5" s="6"/>
      <c r="D5" s="6"/>
      <c r="E5" s="9">
        <f>SUM(E2:E4)</f>
        <v>659.19</v>
      </c>
      <c r="F5" s="10"/>
      <c r="G5" s="11">
        <f>SUM(G2:G4)</f>
        <v>6.57384</v>
      </c>
      <c r="H5" s="10">
        <v>6.56</v>
      </c>
      <c r="I5" s="10"/>
    </row>
  </sheetData>
  <mergeCells count="2">
    <mergeCell ref="A5:D5"/>
    <mergeCell ref="A2:A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vt:lpstr>
      <vt:lpstr>第一批(1)</vt:lpstr>
      <vt:lpstr>附表2</vt:lpstr>
      <vt:lpstr>第二批</vt:lpstr>
      <vt:lpstr>多笔贷款计算测算2023年</vt:lpstr>
      <vt:lpstr>多笔贷款计算测算2024年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余剑泓</dc:creator>
  <cp:lastModifiedBy>努力谦</cp:lastModifiedBy>
  <dcterms:created xsi:type="dcterms:W3CDTF">2024-10-16T06:38:00Z</dcterms:created>
  <cp:lastPrinted>2025-06-05T23:42:00Z</cp:lastPrinted>
  <dcterms:modified xsi:type="dcterms:W3CDTF">2026-03-30T10:47:38Z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E4B31C28AA5C42FD4AE4C969B99A40D8_43</vt:lpwstr>
  </property>
  <property fmtid="{D5CDD505-2E9C-101B-9397-08002B2CF9AE}" pid="4" name="CalculationRule">
    <vt:i4>0</vt:i4>
  </property>
</Properties>
</file>