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365" windowHeight="12375" tabRatio="886" firstSheet="1" activeTab="2"/>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<sst xmlns="http://schemas.openxmlformats.org/spreadsheetml/2006/main" count="1952" uniqueCount="505">
  <si>
    <t>主要经济指标完成情况（一）</t>
  </si>
  <si>
    <t>指   标</t>
  </si>
  <si>
    <t>单位</t>
  </si>
  <si>
    <t>2024年</t>
  </si>
  <si>
    <t>2025年1-2月</t>
  </si>
  <si>
    <t>2025年1-3月</t>
  </si>
  <si>
    <t>2025年1-4月</t>
  </si>
  <si>
    <t>2025年1-5月</t>
  </si>
  <si>
    <t>2025年1-6月</t>
  </si>
  <si>
    <t>2025年1-7月</t>
  </si>
  <si>
    <t>2025年1-8月</t>
  </si>
  <si>
    <t>2025年1-9月</t>
  </si>
  <si>
    <t>2025年1-10月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</si>
  <si>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</si>
  <si>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</si>
  <si>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</si>
  <si>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</si>
  <si>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</si>
  <si>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</si>
  <si>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</si>
  <si>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</si>
  <si>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</si>
  <si>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</si>
  <si>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</si>
  <si>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</si>
  <si>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</si>
  <si>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</si>
  <si>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</si>
  <si>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</si>
  <si>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</si>
  <si>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</si>
  <si>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</si>
  <si>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</si>
  <si>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</si>
  <si>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</si>
  <si>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</si>
  <si>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</si>
  <si>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</si>
  <si>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</si>
  <si>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</si>
  <si>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</si>
  <si>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</si>
  <si>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</si>
  <si>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</si>
  <si>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</si>
  <si>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</si>
  <si>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</si>
  <si>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</si>
  <si>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</si>
  <si>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</si>
  <si>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</si>
  <si>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</si>
  <si>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</si>
  <si>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</si>
  <si>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</si>
  <si>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</si>
  <si>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</si>
  <si>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</si>
  <si>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</si>
  <si>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</si>
  <si>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</si>
  <si>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</si>
  <si>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</si>
  <si>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</si>
  <si>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</si>
  <si>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</si>
  <si>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</si>
  <si>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</si>
  <si>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</si>
  <si>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</si>
  <si>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</si>
  <si>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</si>
  <si>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</si>
  <si>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</si>
  <si>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</si>
  <si>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</si>
  <si>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</si>
  <si>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</si>
  <si>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</si>
  <si>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</si>
  <si>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2025年1-10月全市各县（市、区）主要经济指标完成情况</t>
  </si>
  <si>
    <t>地区生产总值
（1-9月）</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</si>
  <si>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</si>
  <si>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</si>
  <si>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</si>
  <si>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</si>
  <si>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</si>
  <si>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</si>
  <si>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</si>
  <si>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</si>
  <si>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</si>
  <si>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</si>
  <si>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</si>
  <si>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</si>
  <si>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</si>
  <si>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</si>
  <si>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</si>
  <si>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</si>
  <si>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</si>
  <si>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</si>
  <si>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</si>
  <si>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</si>
  <si>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</si>
  <si>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</si>
  <si>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</si>
  <si>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</si>
  <si>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</si>
  <si>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</si>
  <si>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</si>
  <si>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</si>
  <si>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</si>
  <si>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</si>
  <si>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</si>
  <si>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</si>
  <si>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</si>
  <si>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</si>
  <si>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</si>
  <si>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</si>
  <si>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</si>
  <si>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</si>
  <si>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</si>
  <si>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</si>
  <si>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</si>
  <si>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</si>
  <si>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</si>
  <si>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</si>
  <si>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</si>
  <si>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</si>
  <si>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</si>
  <si>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</si>
  <si>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</si>
  <si>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</si>
  <si>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</si>
  <si>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</si>
  <si>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</si>
  <si>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</si>
  <si>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</si>
  <si>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</si>
  <si>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</si>
  <si>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</si>
  <si>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</si>
  <si>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</si>
  <si>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</si>
  <si>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</si>
  <si>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</si>
  <si>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</si>
  <si>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</si>
  <si>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</si>
  <si>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</si>
  <si>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</si>
  <si>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</si>
  <si>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</si>
  <si>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</si>
  <si>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</si>
  <si>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</si>
  <si>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</si>
  <si>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</si>
  <si>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</si>
  <si>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</si>
  <si>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</si>
  <si>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</si>
  <si>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</si>
  <si>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</si>
  <si>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</si>
  <si>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</si>
  <si>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</si>
  <si>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</si>
  <si>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</si>
  <si>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</si>
  <si>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</si>
  <si>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</si>
  <si>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</si>
  <si>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</si>
  <si>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</si>
  <si>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</si>
  <si>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</si>
  <si>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</si>
  <si>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</si>
  <si>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</si>
  <si>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</si>
  <si>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</si>
  <si>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</si>
  <si>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</si>
  <si>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</si>
  <si>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</si>
  <si>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</si>
  <si>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</si>
  <si>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</si>
  <si>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</si>
  <si>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</si>
  <si>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</si>
  <si>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</si>
  <si>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</si>
  <si>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</si>
  <si>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</si>
  <si>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</si>
  <si>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</si>
  <si>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</si>
  <si>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</si>
  <si>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</si>
  <si>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</si>
  <si>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</si>
  <si>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</si>
  <si>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</si>
  <si>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</si>
  <si>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</si>
  <si>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</si>
  <si>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</si>
  <si>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</si>
  <si>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</si>
  <si>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</si>
  <si>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</si>
  <si>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</si>
  <si>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</si>
  <si>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</si>
  <si>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</si>
  <si>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</si>
  <si>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</si>
  <si>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</si>
  <si>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</si>
  <si>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</si>
  <si>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</si>
  <si>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</si>
  <si>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</si>
  <si>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</si>
  <si>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</si>
  <si>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</si>
  <si>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</si>
  <si>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</si>
  <si>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</si>
  <si>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</si>
  <si>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</si>
  <si>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</si>
  <si>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</si>
  <si>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</si>
  <si>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</si>
  <si>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</si>
  <si>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</si>
  <si>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</si>
  <si>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</si>
  <si>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</si>
  <si>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</si>
  <si>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</si>
  <si>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</si>
  <si>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</si>
  <si>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</si>
  <si>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</si>
  <si>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</si>
  <si>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</si>
  <si>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</si>
  <si>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</si>
  <si>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</si>
  <si>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</si>
  <si>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</si>
  <si>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</si>
  <si>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</si>
  <si>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</si>
  <si>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</si>
  <si>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</si>
  <si>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其中：湛江港(集团)股份有限公司</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</si>
  <si>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</si>
  <si>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</si>
  <si>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</si>
  <si>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</si>
  <si>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</si>
  <si>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</si>
  <si>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</si>
  <si>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</si>
  <si>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</si>
  <si>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</si>
  <si>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</si>
  <si>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其中：邮政寄递服务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</si>
  <si>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</si>
  <si>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</si>
  <si>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</si>
  <si>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</si>
  <si>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</si>
  <si>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</si>
  <si>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</si>
  <si>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</si>
  <si>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</si>
  <si>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</si>
  <si>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</si>
  <si>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</si>
  <si>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</si>
  <si>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</si>
  <si>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</si>
  <si>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</si>
  <si>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</si>
  <si>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</si>
  <si>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</si>
  <si>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</si>
  <si>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</si>
  <si>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</si>
  <si>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</si>
  <si>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</si>
  <si>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</si>
  <si>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</si>
  <si>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</si>
  <si>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</si>
  <si>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</si>
  <si>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</si>
  <si>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</si>
  <si>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</si>
  <si>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</si>
  <si>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</si>
  <si>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</si>
  <si>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</si>
  <si>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</si>
  <si>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</si>
  <si>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</si>
  <si>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</si>
  <si>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</si>
  <si>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</si>
  <si>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</si>
  <si>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</si>
  <si>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</si>
  <si>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</si>
  <si>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</si>
  <si>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</si>
  <si>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</si>
  <si>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</si>
  <si>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</si>
  <si>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</si>
  <si>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</si>
  <si>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</si>
  <si>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</si>
  <si>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</si>
  <si>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</si>
  <si>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</si>
  <si>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</si>
  <si>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</si>
  <si>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</si>
  <si>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</si>
  <si>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</si>
  <si>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</si>
  <si>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</si>
  <si>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</si>
  <si>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</si>
  <si>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</si>
  <si>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</si>
  <si>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</si>
  <si>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</si>
  <si>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</si>
  <si>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</si>
  <si>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</si>
  <si>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</si>
  <si>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</si>
  <si>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</si>
  <si>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</si>
  <si>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</si>
  <si>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</si>
  <si>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</si>
  <si>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</si>
  <si>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</si>
  <si>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</si>
  <si>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</si>
  <si>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</si>
  <si>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</si>
  <si>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</si>
  <si>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</si>
  <si>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</si>
  <si>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t>
  </si>
  <si>
    <t>（一）境内贷款</t>
  </si>
  <si>
    <t xml:space="preserve">   1.住户贷款</t>
  </si>
  <si>
    <t xml:space="preserve">   2.非金融企业及机关团体贷款</t>
  </si>
  <si>
    <t xml:space="preserve">   3.非银行业金融机构贷款</t>
  </si>
  <si>
    <t>（二）境外贷款</t>
  </si>
  <si>
    <t>三、金融机构人民币各项存款余额</t>
  </si>
  <si>
    <t xml:space="preserve">     其中：活期存款</t>
  </si>
  <si>
    <t xml:space="preserve">     其中：机关团体存款</t>
  </si>
  <si>
    <t>四、金融机构人民币各项贷款余额</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</si>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</sst>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8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7" fontId="0" fillId="0" borderId="21" xfId="629" applyNumberFormat="1" applyFont="1" applyFill="1" applyBorder="1" applyAlignment="1" applyProtection="1">
      <alignment horizontal="right" vertical="center"/>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629" applyFill="1" applyBorder="1" applyAlignment="1">
      <alignment horizontal="center" vertical="center"/>
    </xf>
    <xf numFmtId="0" fontId="10" fillId="0" borderId="0" xfId="0" applyFont="1" applyAlignment="1">
      <alignment horizontal="right"/>
    </xf>
    <xf numFmtId="0" fontId="11" fillId="0" borderId="0" xfId="0" applyFont="1"/>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203" fontId="18" fillId="0" borderId="6" xfId="629" applyNumberFormat="1" applyFont="1" applyFill="1" applyBorder="1" applyAlignment="1" applyProtection="1">
      <alignment horizontal="center" vertical="center" wrapText="1"/>
    </xf>
    <xf numFmtId="0" fontId="0" fillId="0" borderId="6" xfId="1702" applyFont="1" applyFill="1" applyBorder="1">
      <alignment vertical="center"/>
    </xf>
    <xf numFmtId="205" fontId="4" fillId="0" borderId="6" xfId="629" applyNumberFormat="1" applyFont="1" applyFill="1" applyBorder="1" applyAlignment="1" applyProtection="1">
      <alignment horizontal="center"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5" fillId="0" borderId="31" xfId="1628" applyNumberFormat="1" applyFont="1" applyFill="1" applyBorder="1" applyAlignment="1">
      <alignment horizontal="right" vertical="center" wrapText="1"/>
    </xf>
    <xf numFmtId="203" fontId="15" fillId="0" borderId="32" xfId="1628"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0"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9" fillId="0" borderId="0" xfId="1702" applyFont="1" applyFill="1">
      <alignment vertical="center"/>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0" xfId="1301" applyNumberFormat="1" applyFont="1" applyFill="1" applyBorder="1" applyAlignment="1">
      <alignment horizontal="center" vertical="center" wrapText="1"/>
    </xf>
    <xf numFmtId="203" fontId="18" fillId="0" borderId="41" xfId="1301" applyNumberFormat="1" applyFont="1" applyFill="1" applyBorder="1" applyAlignment="1">
      <alignment horizontal="center"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0" fillId="0" borderId="17" xfId="0"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8" fillId="0" borderId="0" xfId="629" applyNumberFormat="1" applyFont="1" applyFill="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www.wps.cn/officeDocument/2023/relationships/customStorage" Target="customStorage/customStorage.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34"/>
  <sheetViews>
    <sheetView zoomScale="80" zoomScaleNormal="80" workbookViewId="0">
      <pane xSplit="2" ySplit="3" topLeftCell="C4" activePane="bottomRight" state="frozen"/>
      <selection/>
      <selection pane="topRight"/>
      <selection pane="bottomLeft"/>
      <selection pane="bottomRight" activeCell="P40" sqref="P40"/>
    </sheetView>
  </sheetViews>
  <sheetFormatPr defaultColWidth="9" defaultRowHeight="14.25"/>
  <cols>
    <col min="1" max="1" width="29.625" style="265" customWidth="1"/>
    <col min="2" max="2" width="10.625" style="265" customWidth="1"/>
    <col min="3" max="3" width="9.375" style="265"/>
    <col min="4" max="20" width="8.75" style="265" customWidth="1"/>
    <col min="21" max="21" width="10.625" style="265" customWidth="1"/>
    <col min="22" max="22" width="9.68333333333333" style="265" customWidth="1"/>
    <col min="23" max="16384" width="9" style="265"/>
  </cols>
  <sheetData>
    <row r="1" ht="24.95" customHeight="1" spans="1:22">
      <c r="A1" s="135" t="s">
        <v>204</v>
      </c>
      <c r="B1" s="135"/>
      <c r="C1" s="135"/>
      <c r="D1" s="135"/>
      <c r="E1" s="135"/>
      <c r="F1" s="135"/>
      <c r="G1" s="135"/>
      <c r="H1" s="135"/>
      <c r="I1" s="135"/>
      <c r="J1" s="135"/>
      <c r="K1" s="135"/>
      <c r="L1" s="135"/>
      <c r="M1" s="135"/>
      <c r="N1" s="135"/>
      <c r="O1" s="135"/>
      <c r="P1" s="135"/>
      <c r="Q1" s="135"/>
      <c r="R1" s="135"/>
      <c r="S1" s="135"/>
      <c r="T1" s="135"/>
      <c r="U1" s="135"/>
      <c r="V1" s="135"/>
    </row>
    <row r="2" s="274" customFormat="1" ht="21" customHeight="1" spans="1:22">
      <c r="A2" s="136" t="s">
        <v>1</v>
      </c>
      <c r="B2" s="241" t="s">
        <v>101</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74" customFormat="1"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18" customHeight="1" spans="1:22">
      <c r="A4" s="268" t="s">
        <v>205</v>
      </c>
      <c r="B4" s="269" t="s">
        <v>111</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c r="U4" s="250">
        <v>332.75429</v>
      </c>
      <c r="V4" s="147">
        <v>-0.7</v>
      </c>
    </row>
    <row r="5" ht="18" customHeight="1" spans="1:22">
      <c r="A5" s="268" t="s">
        <v>206</v>
      </c>
      <c r="B5" s="269" t="s">
        <v>111</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c r="U5" s="250">
        <v>29</v>
      </c>
      <c r="V5" s="147">
        <v>-9.1</v>
      </c>
    </row>
    <row r="6" ht="18" customHeight="1" spans="1:22">
      <c r="A6" s="268" t="s">
        <v>207</v>
      </c>
      <c r="B6" s="269" t="s">
        <v>111</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c r="U6" s="250">
        <v>60</v>
      </c>
      <c r="V6" s="147">
        <v>33.7</v>
      </c>
    </row>
    <row r="7" ht="18" customHeight="1" spans="1:22">
      <c r="A7" s="268" t="s">
        <v>208</v>
      </c>
      <c r="B7" s="269" t="s">
        <v>111</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c r="U7" s="250">
        <v>8</v>
      </c>
      <c r="V7" s="147">
        <v>87.1</v>
      </c>
    </row>
    <row r="8" ht="18" customHeight="1" spans="1:22">
      <c r="A8" s="268" t="s">
        <v>209</v>
      </c>
      <c r="B8" s="269" t="s">
        <v>111</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c r="U8" s="250">
        <v>7</v>
      </c>
      <c r="V8" s="147">
        <v>-0.4</v>
      </c>
    </row>
    <row r="9" ht="18" customHeight="1" spans="1:22">
      <c r="A9" s="268" t="s">
        <v>210</v>
      </c>
      <c r="B9" s="269" t="s">
        <v>211</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c r="U9" s="250">
        <v>93685</v>
      </c>
      <c r="V9" s="147">
        <v>6.7</v>
      </c>
    </row>
    <row r="10" ht="18" customHeight="1" spans="1:22">
      <c r="A10" s="268" t="s">
        <v>212</v>
      </c>
      <c r="B10" s="269" t="s">
        <v>211</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c r="U10" s="250">
        <v>93685</v>
      </c>
      <c r="V10" s="147">
        <v>6.7</v>
      </c>
    </row>
    <row r="11" ht="18" customHeight="1" spans="1:22">
      <c r="A11" s="268" t="s">
        <v>213</v>
      </c>
      <c r="B11" s="269" t="s">
        <v>111</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c r="U11" s="250">
        <v>36</v>
      </c>
      <c r="V11" s="147">
        <v>-7.6</v>
      </c>
    </row>
    <row r="12" ht="18" customHeight="1" spans="1:22">
      <c r="A12" s="268" t="s">
        <v>214</v>
      </c>
      <c r="B12" s="269" t="s">
        <v>111</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c r="U12" s="250">
        <v>24</v>
      </c>
      <c r="V12" s="147">
        <v>-3.5</v>
      </c>
    </row>
    <row r="13" ht="18" customHeight="1" spans="1:22">
      <c r="A13" s="268" t="s">
        <v>215</v>
      </c>
      <c r="B13" s="269" t="s">
        <v>216</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c r="U13" s="250">
        <v>99.4897</v>
      </c>
      <c r="V13" s="147">
        <v>-5.3</v>
      </c>
    </row>
    <row r="14" ht="18" customHeight="1" spans="1:22">
      <c r="A14" s="268" t="s">
        <v>217</v>
      </c>
      <c r="B14" s="269" t="s">
        <v>218</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c r="U14" s="250">
        <v>7849.1</v>
      </c>
      <c r="V14" s="147">
        <v>16.8</v>
      </c>
    </row>
    <row r="15" ht="18" customHeight="1" spans="1:22">
      <c r="A15" s="268" t="s">
        <v>219</v>
      </c>
      <c r="B15" s="269" t="s">
        <v>220</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c r="U15" s="250">
        <v>739.3</v>
      </c>
      <c r="V15" s="147">
        <v>160.2</v>
      </c>
    </row>
    <row r="16" ht="18" customHeight="1" spans="1:22">
      <c r="A16" s="268" t="s">
        <v>221</v>
      </c>
      <c r="B16" s="269" t="s">
        <v>111</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c r="U16" s="250">
        <v>0</v>
      </c>
      <c r="V16" s="147">
        <v>-100</v>
      </c>
    </row>
    <row r="17" ht="18" customHeight="1" spans="1:22">
      <c r="A17" s="268" t="s">
        <v>222</v>
      </c>
      <c r="B17" s="269" t="s">
        <v>223</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c r="U17" s="250">
        <v>9</v>
      </c>
      <c r="V17" s="147">
        <v>-61.7</v>
      </c>
    </row>
    <row r="18" ht="18" customHeight="1" spans="1:22">
      <c r="A18" s="268" t="s">
        <v>224</v>
      </c>
      <c r="B18" s="269" t="s">
        <v>220</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c r="U18" s="250">
        <v>78</v>
      </c>
      <c r="V18" s="147">
        <v>-23.3</v>
      </c>
    </row>
    <row r="19" ht="18" customHeight="1" spans="1:22">
      <c r="A19" s="268" t="s">
        <v>225</v>
      </c>
      <c r="B19" s="269" t="s">
        <v>111</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c r="U19" s="250">
        <v>77.92166</v>
      </c>
      <c r="V19" s="147">
        <v>-60.5</v>
      </c>
    </row>
    <row r="20" ht="18" customHeight="1" spans="1:22">
      <c r="A20" s="268" t="s">
        <v>226</v>
      </c>
      <c r="B20" s="269" t="s">
        <v>111</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c r="U20" s="250">
        <v>10.57983</v>
      </c>
      <c r="V20" s="147">
        <v>-60.7</v>
      </c>
    </row>
    <row r="21" ht="18" customHeight="1" spans="1:22">
      <c r="A21" s="268" t="s">
        <v>227</v>
      </c>
      <c r="B21" s="269" t="s">
        <v>111</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c r="U21" s="250">
        <v>1307.4878</v>
      </c>
      <c r="V21" s="147">
        <v>17.7413</v>
      </c>
    </row>
    <row r="22" ht="18" customHeight="1" spans="1:22">
      <c r="A22" s="268" t="s">
        <v>228</v>
      </c>
      <c r="B22" s="269" t="s">
        <v>111</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c r="U22" s="250">
        <v>422.0539</v>
      </c>
      <c r="V22" s="147">
        <v>17.8151</v>
      </c>
    </row>
    <row r="23" ht="18" customHeight="1" spans="1:22">
      <c r="A23" s="268" t="s">
        <v>229</v>
      </c>
      <c r="B23" s="269" t="s">
        <v>111</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c r="U23" s="250">
        <v>327.4687</v>
      </c>
      <c r="V23" s="147">
        <v>2.8024</v>
      </c>
    </row>
    <row r="24" ht="18" customHeight="1" spans="1:22">
      <c r="A24" s="268" t="s">
        <v>230</v>
      </c>
      <c r="B24" s="269" t="s">
        <v>111</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c r="U24" s="250">
        <v>50.3136</v>
      </c>
      <c r="V24" s="147">
        <v>-33.4049</v>
      </c>
    </row>
    <row r="25" ht="18" customHeight="1" spans="1:22">
      <c r="A25" s="268" t="s">
        <v>231</v>
      </c>
      <c r="B25" s="269" t="s">
        <v>111</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c r="U25" s="250">
        <v>21.7352</v>
      </c>
      <c r="V25" s="147">
        <v>-16.2242</v>
      </c>
    </row>
    <row r="26" ht="18" customHeight="1" spans="1:22">
      <c r="A26" s="268" t="s">
        <v>232</v>
      </c>
      <c r="B26" s="269" t="s">
        <v>111</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c r="U26" s="250">
        <v>57.1904</v>
      </c>
      <c r="V26" s="147">
        <v>13.1714</v>
      </c>
    </row>
    <row r="27" ht="18" customHeight="1" spans="1:22">
      <c r="A27" s="268" t="s">
        <v>233</v>
      </c>
      <c r="B27" s="269" t="s">
        <v>111</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c r="U27" s="278">
        <v>329.36568</v>
      </c>
      <c r="V27" s="151">
        <v>0.3</v>
      </c>
    </row>
    <row r="28" ht="18" customHeight="1" spans="1:22">
      <c r="A28" s="245" t="s">
        <v>234</v>
      </c>
      <c r="B28" s="246" t="s">
        <v>223</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c r="U28" s="250">
        <v>769.08818</v>
      </c>
      <c r="V28" s="147">
        <v>-3.4</v>
      </c>
    </row>
    <row r="29" ht="18" customHeight="1" spans="1:22">
      <c r="A29" s="245" t="s">
        <v>235</v>
      </c>
      <c r="B29" s="246" t="s">
        <v>111</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c r="U29" s="250">
        <v>1012.0436</v>
      </c>
      <c r="V29" s="147">
        <v>4.4</v>
      </c>
    </row>
    <row r="30" ht="18" customHeight="1" spans="1:22">
      <c r="A30" s="270" t="s">
        <v>236</v>
      </c>
      <c r="B30" s="271" t="s">
        <v>111</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c r="U30" s="250">
        <v>1061.6634</v>
      </c>
      <c r="V30" s="147">
        <v>0.1</v>
      </c>
    </row>
    <row r="31" ht="18" customHeight="1" spans="1:22">
      <c r="A31" s="270" t="s">
        <v>237</v>
      </c>
      <c r="B31" s="271" t="s">
        <v>111</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c r="U31" s="250">
        <v>1010.441</v>
      </c>
      <c r="V31" s="147">
        <v>3</v>
      </c>
    </row>
    <row r="32" ht="18" customHeight="1" spans="1:22">
      <c r="A32" s="270" t="s">
        <v>238</v>
      </c>
      <c r="B32" s="271" t="s">
        <v>239</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c r="U32" s="250">
        <v>2477.485</v>
      </c>
      <c r="V32" s="147">
        <v>-12</v>
      </c>
    </row>
    <row r="33" ht="18" customHeight="1" spans="1:22">
      <c r="A33" s="270" t="s">
        <v>240</v>
      </c>
      <c r="B33" s="271" t="s">
        <v>241</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c r="U33" s="250">
        <v>23.0764</v>
      </c>
      <c r="V33" s="147">
        <v>-79.1</v>
      </c>
    </row>
    <row r="34" ht="18" customHeight="1" spans="1:22">
      <c r="A34" s="272" t="s">
        <v>242</v>
      </c>
      <c r="B34" s="273" t="s">
        <v>69</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c r="U34" s="282">
        <v>361.5559</v>
      </c>
      <c r="V34" s="154">
        <v>7.0055</v>
      </c>
    </row>
  </sheetData>
  <mergeCells count="13">
    <mergeCell ref="A1:V1"/>
    <mergeCell ref="C2:D2"/>
    <mergeCell ref="E2:F2"/>
    <mergeCell ref="G2:H2"/>
    <mergeCell ref="I2:J2"/>
    <mergeCell ref="K2:L2"/>
    <mergeCell ref="M2:N2"/>
    <mergeCell ref="O2:P2"/>
    <mergeCell ref="Q2:R2"/>
    <mergeCell ref="S2:T2"/>
    <mergeCell ref="U2:V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U29"/>
  <sheetViews>
    <sheetView zoomScale="80" zoomScaleNormal="80" workbookViewId="0">
      <pane xSplit="1" ySplit="3" topLeftCell="B4" activePane="bottomRight" state="frozen"/>
      <selection/>
      <selection pane="topRight"/>
      <selection pane="bottomLeft"/>
      <selection pane="bottomRight" activeCell="H26" sqref="H26"/>
    </sheetView>
  </sheetViews>
  <sheetFormatPr defaultColWidth="9" defaultRowHeight="14.25"/>
  <cols>
    <col min="1" max="1" width="46.4" style="265" customWidth="1"/>
    <col min="2" max="2" width="11.625" style="265"/>
    <col min="3" max="19" width="9.44166666666667" style="265" customWidth="1"/>
    <col min="20" max="20" width="11.625" style="265"/>
    <col min="21" max="21" width="10.4333333333333" style="265" customWidth="1"/>
    <col min="22" max="16384" width="9" style="265"/>
  </cols>
  <sheetData>
    <row r="1" ht="24.95" customHeight="1" spans="1:21">
      <c r="A1" s="135" t="s">
        <v>243</v>
      </c>
      <c r="B1" s="135"/>
      <c r="C1" s="135"/>
      <c r="D1" s="135"/>
      <c r="E1" s="135"/>
      <c r="F1" s="135"/>
      <c r="G1" s="135"/>
      <c r="H1" s="135"/>
      <c r="I1" s="135"/>
      <c r="J1" s="135"/>
      <c r="K1" s="135"/>
      <c r="L1" s="135"/>
      <c r="M1" s="135"/>
      <c r="N1" s="135"/>
      <c r="O1" s="135"/>
      <c r="P1" s="135"/>
      <c r="Q1" s="135"/>
      <c r="R1" s="135"/>
      <c r="S1" s="135"/>
      <c r="T1" s="135"/>
      <c r="U1" s="135"/>
    </row>
    <row r="2" s="274" customFormat="1" ht="21" customHeight="1" spans="1:21">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s="274" customFormat="1" ht="30" customHeight="1" spans="1:21">
      <c r="A3" s="276"/>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3.45" customHeight="1" spans="1:21">
      <c r="A4" s="243" t="s">
        <v>244</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c r="T4" s="219">
        <v>2033.89</v>
      </c>
      <c r="U4" s="197">
        <v>10.5</v>
      </c>
    </row>
    <row r="5" ht="23.45" customHeight="1" spans="1:21">
      <c r="A5" s="245" t="s">
        <v>245</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c r="T5" s="146">
        <v>82.93</v>
      </c>
      <c r="U5" s="147">
        <v>39.6</v>
      </c>
    </row>
    <row r="6" ht="23.45" customHeight="1" spans="1:21">
      <c r="A6" s="245" t="s">
        <v>246</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c r="T6" s="146">
        <v>1554.03</v>
      </c>
      <c r="U6" s="147">
        <v>8.1</v>
      </c>
    </row>
    <row r="7" ht="23.45" customHeight="1" spans="1:21">
      <c r="A7" s="245" t="s">
        <v>247</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c r="T7" s="146">
        <v>396.94</v>
      </c>
      <c r="U7" s="147">
        <v>15.4</v>
      </c>
    </row>
    <row r="8" ht="23.45" customHeight="1" spans="1:21">
      <c r="A8" s="247" t="s">
        <v>248</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c r="T8" s="219">
        <v>1874.92</v>
      </c>
      <c r="U8" s="197">
        <v>13.6</v>
      </c>
    </row>
    <row r="9" ht="23.45" customHeight="1" spans="1:21">
      <c r="A9" s="245" t="s">
        <v>153</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c r="T9" s="146">
        <v>604.81</v>
      </c>
      <c r="U9" s="147">
        <v>29.8</v>
      </c>
    </row>
    <row r="10" ht="23.45" customHeight="1" spans="1:21">
      <c r="A10" s="277" t="s">
        <v>249</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c r="T10" s="146">
        <v>94.66</v>
      </c>
      <c r="U10" s="147">
        <v>6</v>
      </c>
    </row>
    <row r="11" ht="23.45" customHeight="1" spans="1:21">
      <c r="A11" s="245" t="s">
        <v>250</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c r="T11" s="146">
        <v>21.2</v>
      </c>
      <c r="U11" s="147">
        <v>40</v>
      </c>
    </row>
    <row r="12" ht="23.45" customHeight="1" spans="1:21">
      <c r="A12" s="245" t="s">
        <v>251</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c r="T12" s="146">
        <v>758.9</v>
      </c>
      <c r="U12" s="147">
        <v>2.9</v>
      </c>
    </row>
    <row r="13" ht="23.45" customHeight="1" spans="1:21">
      <c r="A13" s="245" t="s">
        <v>252</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c r="T13" s="146">
        <v>0.19</v>
      </c>
      <c r="U13" s="147">
        <v>-13.8</v>
      </c>
    </row>
    <row r="14" ht="23.45" customHeight="1" spans="1:21">
      <c r="A14" s="245" t="s">
        <v>168</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c r="T14" s="146">
        <v>395.15</v>
      </c>
      <c r="U14" s="147">
        <v>15.5</v>
      </c>
    </row>
    <row r="15" ht="23.45" customHeight="1" spans="1:21">
      <c r="A15" s="247" t="s">
        <v>253</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c r="T15" s="249">
        <v>1086813.03</v>
      </c>
      <c r="U15" s="197">
        <v>6.7</v>
      </c>
    </row>
    <row r="16" ht="23.45" customHeight="1" spans="1:21">
      <c r="A16" s="245" t="s">
        <v>153</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c r="T16" s="278">
        <v>227080.42</v>
      </c>
      <c r="U16" s="151">
        <v>16.2</v>
      </c>
    </row>
    <row r="17" ht="23.45" customHeight="1" spans="1:21">
      <c r="A17" s="245" t="s">
        <v>249</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c r="T17" s="250">
        <v>119740.42</v>
      </c>
      <c r="U17" s="147">
        <v>4.4</v>
      </c>
    </row>
    <row r="18" ht="23.45" customHeight="1" spans="1:21">
      <c r="A18" s="245" t="s">
        <v>250</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c r="T18" s="250">
        <v>40429.81</v>
      </c>
      <c r="U18" s="147">
        <v>6.4</v>
      </c>
    </row>
    <row r="19" ht="23.45" customHeight="1" spans="1:21">
      <c r="A19" s="245" t="s">
        <v>251</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c r="T19" s="250">
        <v>547480.83</v>
      </c>
      <c r="U19" s="147">
        <v>2.1</v>
      </c>
    </row>
    <row r="20" ht="23.45" customHeight="1" spans="1:21">
      <c r="A20" s="245" t="s">
        <v>252</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c r="T20" s="250">
        <v>1013.79</v>
      </c>
      <c r="U20" s="147">
        <v>14.7</v>
      </c>
    </row>
    <row r="21" ht="23.45" customHeight="1" spans="1:21">
      <c r="A21" s="270" t="s">
        <v>168</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c r="T21" s="250">
        <v>151067.76</v>
      </c>
      <c r="U21" s="147">
        <v>13</v>
      </c>
    </row>
    <row r="22" ht="23.45" customHeight="1" spans="1:21">
      <c r="A22" s="280" t="s">
        <v>254</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c r="T22" s="219"/>
      <c r="U22" s="197">
        <v>7.6</v>
      </c>
    </row>
    <row r="23" ht="23.45" customHeight="1" spans="1:21">
      <c r="A23" s="270" t="s">
        <v>153</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c r="T23" s="146"/>
      <c r="U23" s="147">
        <v>13.7</v>
      </c>
    </row>
    <row r="24" ht="23.45" customHeight="1" spans="1:21">
      <c r="A24" s="270" t="s">
        <v>249</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c r="T24" s="146"/>
      <c r="U24" s="147">
        <v>23.6</v>
      </c>
    </row>
    <row r="25" ht="23.45" customHeight="1" spans="1:21">
      <c r="A25" s="270" t="s">
        <v>250</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c r="T25" s="146"/>
      <c r="U25" s="147">
        <v>0.1</v>
      </c>
    </row>
    <row r="26" ht="23.45" customHeight="1" spans="1:21">
      <c r="A26" s="270" t="s">
        <v>251</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c r="T26" s="146"/>
      <c r="U26" s="147">
        <v>5.5</v>
      </c>
    </row>
    <row r="27" ht="23.45" customHeight="1" spans="1:21">
      <c r="A27" s="270" t="s">
        <v>252</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c r="T27" s="146"/>
      <c r="U27" s="147">
        <v>4.4</v>
      </c>
    </row>
    <row r="28" ht="23.45" customHeight="1" spans="1:21">
      <c r="A28" s="272" t="s">
        <v>168</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c r="T28" s="153"/>
      <c r="U28" s="154">
        <v>-5.9</v>
      </c>
    </row>
    <row r="29" s="265" customFormat="1" ht="41" customHeight="1" spans="1:21">
      <c r="A29" s="281" t="s">
        <v>255</v>
      </c>
      <c r="B29" s="281"/>
      <c r="C29" s="281"/>
      <c r="D29" s="281"/>
      <c r="E29" s="281"/>
      <c r="F29" s="281"/>
      <c r="G29" s="281"/>
      <c r="H29" s="281"/>
      <c r="I29" s="281"/>
      <c r="J29" s="281"/>
      <c r="K29" s="281"/>
      <c r="L29" s="281"/>
      <c r="M29" s="281"/>
      <c r="N29" s="281"/>
      <c r="O29" s="281"/>
      <c r="P29" s="281"/>
      <c r="Q29" s="281"/>
      <c r="R29" s="281"/>
      <c r="S29" s="281"/>
      <c r="T29" s="281"/>
      <c r="U29" s="281"/>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27"/>
  <sheetViews>
    <sheetView zoomScale="80" zoomScaleNormal="80" workbookViewId="0">
      <pane xSplit="2" ySplit="3" topLeftCell="Q4" activePane="bottomRight" state="frozen"/>
      <selection/>
      <selection pane="topRight"/>
      <selection pane="bottomLeft"/>
      <selection pane="bottomRight" activeCell="X18" sqref="X18"/>
    </sheetView>
  </sheetViews>
  <sheetFormatPr defaultColWidth="9" defaultRowHeight="14.25"/>
  <cols>
    <col min="1" max="1" width="33.125" style="265" customWidth="1"/>
    <col min="2" max="2" width="9.625" style="265" customWidth="1"/>
    <col min="3" max="3" width="11.5" style="265"/>
    <col min="4" max="20" width="10.375" style="265"/>
    <col min="21" max="21" width="11.5" style="265"/>
    <col min="22" max="22" width="10.375" style="265"/>
    <col min="23" max="16384" width="9" style="265"/>
  </cols>
  <sheetData>
    <row r="1" ht="24.95" customHeight="1" spans="1:22">
      <c r="A1" s="135" t="s">
        <v>256</v>
      </c>
      <c r="B1" s="135"/>
      <c r="C1" s="135"/>
      <c r="D1" s="135"/>
      <c r="E1" s="135"/>
      <c r="F1" s="135"/>
      <c r="G1" s="135"/>
      <c r="H1" s="135"/>
      <c r="I1" s="135"/>
      <c r="J1" s="135"/>
      <c r="K1" s="135"/>
      <c r="L1" s="135"/>
      <c r="M1" s="135"/>
      <c r="N1" s="135"/>
      <c r="O1" s="135"/>
      <c r="P1" s="135"/>
      <c r="Q1" s="135"/>
      <c r="R1" s="135"/>
      <c r="S1" s="135"/>
      <c r="T1" s="135"/>
      <c r="U1" s="135"/>
      <c r="V1" s="135"/>
    </row>
    <row r="2" s="264" customFormat="1" ht="21" customHeight="1" spans="1:22">
      <c r="A2" s="136" t="s">
        <v>1</v>
      </c>
      <c r="B2" s="241" t="s">
        <v>101</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64" customFormat="1" ht="37"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26.1" customHeight="1" spans="1:22">
      <c r="A4" s="266" t="s">
        <v>257</v>
      </c>
      <c r="B4" s="267"/>
      <c r="C4" s="213"/>
      <c r="D4" s="207"/>
      <c r="E4" s="213"/>
      <c r="F4" s="207"/>
      <c r="G4" s="213"/>
      <c r="H4" s="207"/>
      <c r="I4" s="213"/>
      <c r="J4" s="207"/>
      <c r="K4" s="213"/>
      <c r="L4" s="207"/>
      <c r="M4" s="213"/>
      <c r="N4" s="207"/>
      <c r="O4" s="213"/>
      <c r="P4" s="207"/>
      <c r="Q4" s="213"/>
      <c r="R4" s="207"/>
      <c r="S4" s="213"/>
      <c r="T4" s="207"/>
      <c r="U4" s="213"/>
      <c r="V4" s="207"/>
    </row>
    <row r="5" ht="26.1" customHeight="1" spans="1:22">
      <c r="A5" s="268" t="s">
        <v>258</v>
      </c>
      <c r="B5" s="269" t="s">
        <v>111</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c r="U5" s="146">
        <v>22097.2638</v>
      </c>
      <c r="V5" s="147">
        <v>-2.9</v>
      </c>
    </row>
    <row r="6" ht="26.1" customHeight="1" spans="1:22">
      <c r="A6" s="268" t="s">
        <v>259</v>
      </c>
      <c r="B6" s="269" t="s">
        <v>111</v>
      </c>
      <c r="C6" s="250">
        <v>10707</v>
      </c>
      <c r="D6" s="147">
        <v>-5.49867608120035</v>
      </c>
      <c r="E6" s="250">
        <v>1381</v>
      </c>
      <c r="F6" s="147">
        <v>-17.6</v>
      </c>
      <c r="G6" s="250">
        <v>2174</v>
      </c>
      <c r="H6" s="147">
        <v>-15.7364341085271</v>
      </c>
      <c r="I6" s="250">
        <v>2956</v>
      </c>
      <c r="J6" s="147">
        <v>-16.8261114237479</v>
      </c>
      <c r="K6" s="250">
        <v>3796</v>
      </c>
      <c r="L6" s="147">
        <v>-14.868804664723</v>
      </c>
      <c r="M6" s="250">
        <v>4546</v>
      </c>
      <c r="N6" s="147">
        <v>-15.1</v>
      </c>
      <c r="O6" s="250">
        <v>5294.1611</v>
      </c>
      <c r="P6" s="147">
        <v>-14.1115979883193</v>
      </c>
      <c r="Q6" s="250">
        <v>6105</v>
      </c>
      <c r="R6" s="147">
        <v>-14.3518518518518</v>
      </c>
      <c r="S6" s="250">
        <v>6821</v>
      </c>
      <c r="T6" s="147">
        <v>-14.006555723651</v>
      </c>
      <c r="U6" s="250">
        <v>7682</v>
      </c>
      <c r="V6" s="147">
        <v>-13.4129846708747</v>
      </c>
    </row>
    <row r="7" ht="26.1" customHeight="1" spans="1:22">
      <c r="A7" s="268" t="s">
        <v>260</v>
      </c>
      <c r="B7" s="269" t="s">
        <v>78</v>
      </c>
      <c r="C7" s="146">
        <v>165.042875</v>
      </c>
      <c r="D7" s="147">
        <v>4.37418162650518</v>
      </c>
      <c r="E7" s="146">
        <v>21.9576</v>
      </c>
      <c r="F7" s="147">
        <v>-7.8</v>
      </c>
      <c r="G7" s="146">
        <v>35.36975</v>
      </c>
      <c r="H7" s="147">
        <v>-2.96744228792152</v>
      </c>
      <c r="I7" s="146">
        <v>49.25</v>
      </c>
      <c r="J7" s="147">
        <v>-0.98</v>
      </c>
      <c r="K7" s="146">
        <v>62.83635</v>
      </c>
      <c r="L7" s="147">
        <v>-2.57949112501719</v>
      </c>
      <c r="M7" s="146">
        <v>75.7833</v>
      </c>
      <c r="N7" s="147">
        <v>-3.3</v>
      </c>
      <c r="O7" s="146">
        <v>87.72135</v>
      </c>
      <c r="P7" s="147">
        <v>-5.11394642352039</v>
      </c>
      <c r="Q7" s="146">
        <v>102.55445</v>
      </c>
      <c r="R7" s="147">
        <v>-4.10677301267456</v>
      </c>
      <c r="S7" s="146">
        <v>113.61165</v>
      </c>
      <c r="T7" s="147">
        <v>-4.10677301267456</v>
      </c>
      <c r="U7" s="146">
        <v>125.55615</v>
      </c>
      <c r="V7" s="147">
        <v>-5.63131008028839</v>
      </c>
    </row>
    <row r="8" ht="26.1" customHeight="1" spans="1:22">
      <c r="A8" s="266" t="s">
        <v>261</v>
      </c>
      <c r="B8" s="267" t="s">
        <v>262</v>
      </c>
      <c r="C8" s="219"/>
      <c r="D8" s="197"/>
      <c r="E8" s="219"/>
      <c r="F8" s="197"/>
      <c r="G8" s="219"/>
      <c r="H8" s="197"/>
      <c r="I8" s="219"/>
      <c r="J8" s="197"/>
      <c r="K8" s="219"/>
      <c r="L8" s="197"/>
      <c r="M8" s="219"/>
      <c r="N8" s="197"/>
      <c r="O8" s="219"/>
      <c r="P8" s="197"/>
      <c r="Q8" s="219"/>
      <c r="R8" s="197"/>
      <c r="S8" s="219"/>
      <c r="T8" s="197"/>
      <c r="U8" s="219"/>
      <c r="V8" s="197"/>
    </row>
    <row r="9" ht="26.1" customHeight="1" spans="1:22">
      <c r="A9" s="268" t="s">
        <v>263</v>
      </c>
      <c r="B9" s="269" t="s">
        <v>76</v>
      </c>
      <c r="C9" s="146">
        <v>1.51716486</v>
      </c>
      <c r="D9" s="147">
        <v>3.41955419222903</v>
      </c>
      <c r="E9" s="146">
        <v>0.223</v>
      </c>
      <c r="F9" s="147">
        <v>6.79</v>
      </c>
      <c r="G9" s="146">
        <v>0.3661</v>
      </c>
      <c r="H9" s="147">
        <v>5.85598095398015</v>
      </c>
      <c r="I9" s="146">
        <v>0.4995139</v>
      </c>
      <c r="J9" s="147">
        <v>5.24076193539771</v>
      </c>
      <c r="K9" s="146">
        <v>0.63755611</v>
      </c>
      <c r="L9" s="147">
        <v>3.33214488864191</v>
      </c>
      <c r="M9" s="146">
        <v>0.76437948</v>
      </c>
      <c r="N9" s="147">
        <v>3.5</v>
      </c>
      <c r="O9" s="146">
        <v>0.89034887</v>
      </c>
      <c r="P9" s="147">
        <v>3.19394323397537</v>
      </c>
      <c r="Q9" s="146">
        <v>1.01155745</v>
      </c>
      <c r="R9" s="147">
        <v>3.16411931544442</v>
      </c>
      <c r="S9" s="146">
        <v>1.14206051</v>
      </c>
      <c r="T9" s="147">
        <v>2.9434386513004</v>
      </c>
      <c r="U9" s="146">
        <v>1.26980174</v>
      </c>
      <c r="V9" s="147">
        <v>1.96575869567263</v>
      </c>
    </row>
    <row r="10" ht="26.1" customHeight="1" spans="1:22">
      <c r="A10" s="268" t="s">
        <v>264</v>
      </c>
      <c r="B10" s="269" t="s">
        <v>73</v>
      </c>
      <c r="C10" s="146">
        <v>254.42953489</v>
      </c>
      <c r="D10" s="147">
        <v>-1.48608075887182</v>
      </c>
      <c r="E10" s="146">
        <v>34.7765</v>
      </c>
      <c r="F10" s="147">
        <v>3.56</v>
      </c>
      <c r="G10" s="146">
        <v>57.93516333</v>
      </c>
      <c r="H10" s="147">
        <v>2.4078845504883</v>
      </c>
      <c r="I10" s="146">
        <v>79.71521216</v>
      </c>
      <c r="J10" s="147">
        <v>0.0446804264812641</v>
      </c>
      <c r="K10" s="146">
        <v>102.07374353</v>
      </c>
      <c r="L10" s="147">
        <v>-2.18151775915969</v>
      </c>
      <c r="M10" s="146">
        <v>122.22966584</v>
      </c>
      <c r="N10" s="147">
        <v>-2.4</v>
      </c>
      <c r="O10" s="146">
        <v>140.55068406</v>
      </c>
      <c r="P10" s="147">
        <v>-2.34327431129309</v>
      </c>
      <c r="Q10" s="146">
        <v>160.83549984</v>
      </c>
      <c r="R10" s="147">
        <v>-2.26276317377965</v>
      </c>
      <c r="S10" s="146">
        <v>180.53600525</v>
      </c>
      <c r="T10" s="147">
        <v>-2.22686233945026</v>
      </c>
      <c r="U10" s="146">
        <v>200.69994625</v>
      </c>
      <c r="V10" s="147">
        <v>-2.71491169240761</v>
      </c>
    </row>
    <row r="11" ht="26.1" customHeight="1" spans="1:22">
      <c r="A11" s="268" t="s">
        <v>265</v>
      </c>
      <c r="B11" s="269" t="s">
        <v>191</v>
      </c>
      <c r="C11" s="146">
        <v>1410.0291</v>
      </c>
      <c r="D11" s="147">
        <v>-3.29018518518519</v>
      </c>
      <c r="E11" s="146">
        <v>226.3945</v>
      </c>
      <c r="F11" s="147">
        <v>-6.02</v>
      </c>
      <c r="G11" s="146">
        <v>341.3604</v>
      </c>
      <c r="H11" s="147">
        <v>-4.04750621065111</v>
      </c>
      <c r="I11" s="146">
        <v>459.6665</v>
      </c>
      <c r="J11" s="147">
        <v>-3.78509839250586</v>
      </c>
      <c r="K11" s="146">
        <v>580.2656</v>
      </c>
      <c r="L11" s="147">
        <v>-3.40763379618184</v>
      </c>
      <c r="M11" s="146">
        <v>699.4903</v>
      </c>
      <c r="N11" s="147">
        <v>-2.6</v>
      </c>
      <c r="O11" s="146">
        <v>815.095</v>
      </c>
      <c r="P11" s="147">
        <v>-2.26557953893194</v>
      </c>
      <c r="Q11" s="146">
        <v>929.1523</v>
      </c>
      <c r="R11" s="147">
        <v>-2.13346722735315</v>
      </c>
      <c r="S11" s="146">
        <v>1043.3013</v>
      </c>
      <c r="T11" s="147">
        <v>-1.93839900654595</v>
      </c>
      <c r="U11" s="146">
        <v>1158.9466</v>
      </c>
      <c r="V11" s="147">
        <v>-1.72236314420505</v>
      </c>
    </row>
    <row r="12" ht="26.1" customHeight="1" spans="1:22">
      <c r="A12" s="268" t="s">
        <v>266</v>
      </c>
      <c r="B12" s="269" t="s">
        <v>267</v>
      </c>
      <c r="C12" s="146">
        <v>11.45155064</v>
      </c>
      <c r="D12" s="147">
        <v>0.891163659430489</v>
      </c>
      <c r="E12" s="146">
        <v>1.7957</v>
      </c>
      <c r="F12" s="147">
        <v>-12.92</v>
      </c>
      <c r="G12" s="146">
        <v>2.70889335</v>
      </c>
      <c r="H12" s="147">
        <v>-8.71838262662287</v>
      </c>
      <c r="I12" s="146">
        <v>3.66131509</v>
      </c>
      <c r="J12" s="147">
        <v>-7.75063972675957</v>
      </c>
      <c r="K12" s="146">
        <v>4.63474496</v>
      </c>
      <c r="L12" s="147">
        <v>-6.57977289105388</v>
      </c>
      <c r="M12" s="146">
        <v>5.59320737</v>
      </c>
      <c r="N12" s="147">
        <v>-5.1</v>
      </c>
      <c r="O12" s="146">
        <v>6.58223978</v>
      </c>
      <c r="P12" s="147">
        <v>-4.30723636482381</v>
      </c>
      <c r="Q12" s="146">
        <v>7.55569295</v>
      </c>
      <c r="R12" s="147">
        <v>-3.81074783833974</v>
      </c>
      <c r="S12" s="146">
        <v>8.50417511</v>
      </c>
      <c r="T12" s="147">
        <v>-3.37464818696992</v>
      </c>
      <c r="U12" s="146">
        <v>9.46179945</v>
      </c>
      <c r="V12" s="147">
        <v>-2.98711744451215</v>
      </c>
    </row>
    <row r="13" ht="26.1" customHeight="1" spans="1:22">
      <c r="A13" s="266" t="s">
        <v>268</v>
      </c>
      <c r="B13" s="267"/>
      <c r="C13" s="219"/>
      <c r="D13" s="197"/>
      <c r="E13" s="219"/>
      <c r="F13" s="197"/>
      <c r="G13" s="219"/>
      <c r="H13" s="197"/>
      <c r="I13" s="219"/>
      <c r="J13" s="197"/>
      <c r="K13" s="219"/>
      <c r="L13" s="197"/>
      <c r="M13" s="219"/>
      <c r="N13" s="197"/>
      <c r="O13" s="219"/>
      <c r="P13" s="197"/>
      <c r="Q13" s="219"/>
      <c r="R13" s="197"/>
      <c r="S13" s="219"/>
      <c r="T13" s="197"/>
      <c r="U13" s="219"/>
      <c r="V13" s="197"/>
    </row>
    <row r="14" ht="26.1" customHeight="1" spans="1:22">
      <c r="A14" s="268" t="s">
        <v>263</v>
      </c>
      <c r="B14" s="269" t="s">
        <v>111</v>
      </c>
      <c r="C14" s="146">
        <v>5291.5254</v>
      </c>
      <c r="D14" s="147">
        <v>9.68818895522456</v>
      </c>
      <c r="E14" s="146">
        <v>872.94</v>
      </c>
      <c r="F14" s="147">
        <v>4.2</v>
      </c>
      <c r="G14" s="146">
        <v>1420.2713</v>
      </c>
      <c r="H14" s="147">
        <v>0.922260363233685</v>
      </c>
      <c r="I14" s="146">
        <v>1953</v>
      </c>
      <c r="J14" s="147">
        <v>-0.42</v>
      </c>
      <c r="K14" s="146">
        <v>2424.8109</v>
      </c>
      <c r="L14" s="147">
        <v>0.357050636749956</v>
      </c>
      <c r="M14" s="146">
        <v>2824.2598</v>
      </c>
      <c r="N14" s="147">
        <v>0.2</v>
      </c>
      <c r="O14" s="146">
        <v>3217.5019</v>
      </c>
      <c r="P14" s="147">
        <v>1.54186697306888</v>
      </c>
      <c r="Q14" s="146">
        <v>3625.6684</v>
      </c>
      <c r="R14" s="147">
        <v>2.55777478266852</v>
      </c>
      <c r="S14" s="146">
        <v>3993.2825</v>
      </c>
      <c r="T14" s="147">
        <v>2.84973014995113</v>
      </c>
      <c r="U14" s="146">
        <v>4403.7844</v>
      </c>
      <c r="V14" s="147">
        <v>2.44016081659506</v>
      </c>
    </row>
    <row r="15" ht="26.1" customHeight="1" spans="1:22">
      <c r="A15" s="268" t="s">
        <v>264</v>
      </c>
      <c r="B15" s="269" t="s">
        <v>73</v>
      </c>
      <c r="C15" s="146">
        <v>188.35287263</v>
      </c>
      <c r="D15" s="147">
        <v>-0.813555229123963</v>
      </c>
      <c r="E15" s="146">
        <v>27.569</v>
      </c>
      <c r="F15" s="147">
        <v>-8.3</v>
      </c>
      <c r="G15" s="146">
        <v>47.42461228</v>
      </c>
      <c r="H15" s="147">
        <v>7.73375285856188</v>
      </c>
      <c r="I15" s="146">
        <v>62.619</v>
      </c>
      <c r="J15" s="147">
        <v>6.01</v>
      </c>
      <c r="K15" s="146">
        <v>76.96943991</v>
      </c>
      <c r="L15" s="147">
        <v>5.05704878598749</v>
      </c>
      <c r="M15" s="146">
        <v>94.52725236</v>
      </c>
      <c r="N15" s="147">
        <v>4.4</v>
      </c>
      <c r="O15" s="146">
        <v>107.27620828</v>
      </c>
      <c r="P15" s="147">
        <v>6.31332934911701</v>
      </c>
      <c r="Q15" s="146">
        <v>123.42720358</v>
      </c>
      <c r="R15" s="147">
        <v>8.70953738983287</v>
      </c>
      <c r="S15" s="146">
        <v>137.04131557</v>
      </c>
      <c r="T15" s="147">
        <v>8.59645684461059</v>
      </c>
      <c r="U15" s="146">
        <v>157.0224055</v>
      </c>
      <c r="V15" s="147">
        <v>7.03306791522029</v>
      </c>
    </row>
    <row r="16" ht="26.1" customHeight="1" spans="1:22">
      <c r="A16" s="268" t="s">
        <v>265</v>
      </c>
      <c r="B16" s="269" t="s">
        <v>191</v>
      </c>
      <c r="C16" s="146">
        <v>794.78</v>
      </c>
      <c r="D16" s="147">
        <v>-4.45232359931913</v>
      </c>
      <c r="E16" s="146">
        <v>218.7762</v>
      </c>
      <c r="F16" s="147">
        <v>-17.3</v>
      </c>
      <c r="G16" s="146">
        <v>286.0449</v>
      </c>
      <c r="H16" s="147">
        <v>-15.5278547472538</v>
      </c>
      <c r="I16" s="146">
        <v>350</v>
      </c>
      <c r="J16" s="147">
        <v>-13.77</v>
      </c>
      <c r="K16" s="146">
        <v>405.7375</v>
      </c>
      <c r="L16" s="147">
        <v>-10.2611541688987</v>
      </c>
      <c r="M16" s="146">
        <v>442.0093</v>
      </c>
      <c r="N16" s="147">
        <v>-9.6</v>
      </c>
      <c r="O16" s="146">
        <v>501.6624</v>
      </c>
      <c r="P16" s="147">
        <v>-7.35220951161704</v>
      </c>
      <c r="Q16" s="146">
        <v>577.5999</v>
      </c>
      <c r="R16" s="147">
        <v>-4.85529634549393</v>
      </c>
      <c r="S16" s="146">
        <v>614.0151</v>
      </c>
      <c r="T16" s="147">
        <v>-4.7915645539959</v>
      </c>
      <c r="U16" s="146">
        <v>670.9237</v>
      </c>
      <c r="V16" s="147">
        <v>-3.85154882532209</v>
      </c>
    </row>
    <row r="17" ht="26.1" customHeight="1" spans="1:22">
      <c r="A17" s="268" t="s">
        <v>266</v>
      </c>
      <c r="B17" s="269" t="s">
        <v>267</v>
      </c>
      <c r="C17" s="146">
        <v>1.89968082</v>
      </c>
      <c r="D17" s="147">
        <v>-6.84760339613423</v>
      </c>
      <c r="E17" s="146">
        <v>0.5409</v>
      </c>
      <c r="F17" s="147">
        <v>-19.6</v>
      </c>
      <c r="G17" s="146">
        <v>0.70190023</v>
      </c>
      <c r="H17" s="147">
        <v>-17.2084410513796</v>
      </c>
      <c r="I17" s="146">
        <v>0.8564</v>
      </c>
      <c r="J17" s="147">
        <v>-14.92</v>
      </c>
      <c r="K17" s="146">
        <v>0.9872628</v>
      </c>
      <c r="L17" s="147">
        <v>-11.2398490968433</v>
      </c>
      <c r="M17" s="146">
        <v>1.07476896</v>
      </c>
      <c r="N17" s="147">
        <v>-10.2</v>
      </c>
      <c r="O17" s="146">
        <v>1.22065827</v>
      </c>
      <c r="P17" s="147">
        <v>-7.33794964066323</v>
      </c>
      <c r="Q17" s="146">
        <v>1.40033617</v>
      </c>
      <c r="R17" s="147">
        <v>-4.74478571099584</v>
      </c>
      <c r="S17" s="146">
        <v>1.48836352</v>
      </c>
      <c r="T17" s="147">
        <v>-4.57730315526624</v>
      </c>
      <c r="U17" s="146">
        <v>1.62911763</v>
      </c>
      <c r="V17" s="147">
        <v>-3.03754993473453</v>
      </c>
    </row>
    <row r="18" ht="26.1" customHeight="1" spans="1:22">
      <c r="A18" s="266" t="s">
        <v>269</v>
      </c>
      <c r="B18" s="267"/>
      <c r="C18" s="219"/>
      <c r="D18" s="197"/>
      <c r="E18" s="219"/>
      <c r="F18" s="197"/>
      <c r="G18" s="219"/>
      <c r="H18" s="197"/>
      <c r="I18" s="219"/>
      <c r="J18" s="197"/>
      <c r="K18" s="219"/>
      <c r="L18" s="197"/>
      <c r="M18" s="219"/>
      <c r="N18" s="197"/>
      <c r="O18" s="219"/>
      <c r="P18" s="197"/>
      <c r="Q18" s="219"/>
      <c r="R18" s="197"/>
      <c r="S18" s="219"/>
      <c r="T18" s="197"/>
      <c r="U18" s="219"/>
      <c r="V18" s="197"/>
    </row>
    <row r="19" ht="26.1" customHeight="1" spans="1:22">
      <c r="A19" s="268" t="s">
        <v>270</v>
      </c>
      <c r="B19" s="269" t="s">
        <v>16</v>
      </c>
      <c r="C19" s="150">
        <v>27.64818263</v>
      </c>
      <c r="D19" s="151">
        <v>5.51754864697437</v>
      </c>
      <c r="E19" s="150">
        <v>4.54859668</v>
      </c>
      <c r="F19" s="151">
        <v>8.37558181660362</v>
      </c>
      <c r="G19" s="150">
        <v>7.06775364</v>
      </c>
      <c r="H19" s="151">
        <v>8.11224705687991</v>
      </c>
      <c r="I19" s="150">
        <v>9.58038761</v>
      </c>
      <c r="J19" s="151">
        <v>7.57848923711049</v>
      </c>
      <c r="K19" s="150">
        <v>12.3455905</v>
      </c>
      <c r="L19" s="151">
        <v>7.50535485162785</v>
      </c>
      <c r="M19" s="150">
        <v>15.50691067</v>
      </c>
      <c r="N19" s="151">
        <v>9.29</v>
      </c>
      <c r="O19" s="150">
        <v>18.04869667</v>
      </c>
      <c r="P19" s="151">
        <v>9.17269804898704</v>
      </c>
      <c r="Q19" s="150">
        <v>20.44857592</v>
      </c>
      <c r="R19" s="151">
        <v>8.30853077098951</v>
      </c>
      <c r="S19" s="150">
        <v>22.99520664</v>
      </c>
      <c r="T19" s="151">
        <v>8.41114191625144</v>
      </c>
      <c r="U19" s="150">
        <v>25.62614495</v>
      </c>
      <c r="V19" s="151">
        <v>10.9204119130553</v>
      </c>
    </row>
    <row r="20" ht="26.1" customHeight="1" spans="1:22">
      <c r="A20" s="245" t="s">
        <v>271</v>
      </c>
      <c r="B20" s="246" t="s">
        <v>16</v>
      </c>
      <c r="C20" s="146">
        <v>0.163888</v>
      </c>
      <c r="D20" s="147">
        <v>-6.26079595502019</v>
      </c>
      <c r="E20" s="146">
        <v>0.027734</v>
      </c>
      <c r="F20" s="147">
        <v>7.66304347826087</v>
      </c>
      <c r="G20" s="146">
        <v>0.042897</v>
      </c>
      <c r="H20" s="147">
        <v>3.14754256035395</v>
      </c>
      <c r="I20" s="146">
        <v>0.053723</v>
      </c>
      <c r="J20" s="147">
        <v>-1.4744988721184</v>
      </c>
      <c r="K20" s="146">
        <v>0.065809</v>
      </c>
      <c r="L20" s="147">
        <v>-2.16020933067705</v>
      </c>
      <c r="M20" s="146">
        <v>0.078739</v>
      </c>
      <c r="N20" s="147">
        <v>-4.47</v>
      </c>
      <c r="O20" s="146">
        <v>0.09001</v>
      </c>
      <c r="P20" s="147">
        <v>-5.76447924954981</v>
      </c>
      <c r="Q20" s="146">
        <v>0.101239</v>
      </c>
      <c r="R20" s="147">
        <v>-6.71795816824841</v>
      </c>
      <c r="S20" s="146">
        <v>0.113046</v>
      </c>
      <c r="T20" s="147">
        <v>-7.87848167283277</v>
      </c>
      <c r="U20" s="146">
        <v>0.123489</v>
      </c>
      <c r="V20" s="147">
        <v>-8.33382820154993</v>
      </c>
    </row>
    <row r="21" ht="26.1" customHeight="1" spans="1:22">
      <c r="A21" s="245" t="s">
        <v>272</v>
      </c>
      <c r="B21" s="246" t="s">
        <v>16</v>
      </c>
      <c r="C21" s="146">
        <v>16.87185271</v>
      </c>
      <c r="D21" s="147">
        <v>20.9638263151576</v>
      </c>
      <c r="E21" s="146">
        <v>2.7205546</v>
      </c>
      <c r="F21" s="147">
        <v>17.2845540316639</v>
      </c>
      <c r="G21" s="146">
        <v>4.25795856</v>
      </c>
      <c r="H21" s="147">
        <v>15.6369615098139</v>
      </c>
      <c r="I21" s="146">
        <v>5.87452753</v>
      </c>
      <c r="J21" s="147">
        <v>14.5816370189379</v>
      </c>
      <c r="K21" s="146">
        <v>7.73474042</v>
      </c>
      <c r="L21" s="147">
        <v>15.0017788331699</v>
      </c>
      <c r="M21" s="146">
        <v>9.65463873</v>
      </c>
      <c r="N21" s="147">
        <v>14.31</v>
      </c>
      <c r="O21" s="146">
        <v>11.21274906</v>
      </c>
      <c r="P21" s="147">
        <v>13.6414001961122</v>
      </c>
      <c r="Q21" s="146">
        <v>12.68715516</v>
      </c>
      <c r="R21" s="147">
        <v>12.4950245035409</v>
      </c>
      <c r="S21" s="146">
        <v>14.31459205</v>
      </c>
      <c r="T21" s="147">
        <v>12.779222970009</v>
      </c>
      <c r="U21" s="146">
        <v>15.86688403</v>
      </c>
      <c r="V21" s="147">
        <v>13.4814592297781</v>
      </c>
    </row>
    <row r="22" ht="26.1" customHeight="1" spans="1:22">
      <c r="A22" s="270" t="s">
        <v>273</v>
      </c>
      <c r="B22" s="271" t="s">
        <v>16</v>
      </c>
      <c r="C22" s="146">
        <v>29.0438579172</v>
      </c>
      <c r="D22" s="147">
        <v>20.1817047957949</v>
      </c>
      <c r="E22" s="146">
        <v>4.8768362232</v>
      </c>
      <c r="F22" s="147">
        <v>22.5072055903725</v>
      </c>
      <c r="G22" s="146">
        <v>7.9129003982</v>
      </c>
      <c r="H22" s="147">
        <v>24.0967298003446</v>
      </c>
      <c r="I22" s="146">
        <v>10.8425599874</v>
      </c>
      <c r="J22" s="147">
        <v>21.096139151307</v>
      </c>
      <c r="K22" s="146">
        <v>13.8779194024</v>
      </c>
      <c r="L22" s="147">
        <v>19.7838902952095</v>
      </c>
      <c r="M22" s="146">
        <v>17.1327884707</v>
      </c>
      <c r="N22" s="147">
        <v>19.28</v>
      </c>
      <c r="O22" s="146">
        <v>20.0755060479</v>
      </c>
      <c r="P22" s="147">
        <v>18.7235240818461</v>
      </c>
      <c r="Q22" s="146">
        <v>22.8023271001</v>
      </c>
      <c r="R22" s="147">
        <v>17.3898705817083</v>
      </c>
      <c r="S22" s="146">
        <v>25.5884939413</v>
      </c>
      <c r="T22" s="147">
        <v>17.3681836624491</v>
      </c>
      <c r="U22" s="146">
        <v>28.3933994348</v>
      </c>
      <c r="V22" s="147">
        <v>17.6342683674127</v>
      </c>
    </row>
    <row r="23" ht="26.1" customHeight="1" spans="1:22">
      <c r="A23" s="270" t="s">
        <v>274</v>
      </c>
      <c r="B23" s="271" t="s">
        <v>220</v>
      </c>
      <c r="C23" s="146">
        <v>23932.9065</v>
      </c>
      <c r="D23" s="147">
        <v>20.1606596419727</v>
      </c>
      <c r="E23" s="146">
        <v>3444.9994</v>
      </c>
      <c r="F23" s="147">
        <v>28.0581947092292</v>
      </c>
      <c r="G23" s="146">
        <v>5942.4059</v>
      </c>
      <c r="H23" s="147">
        <v>26.4398551883802</v>
      </c>
      <c r="I23" s="146">
        <v>8504.7548</v>
      </c>
      <c r="J23" s="147">
        <v>21.2551353315473</v>
      </c>
      <c r="K23" s="146">
        <v>11184.2089</v>
      </c>
      <c r="L23" s="147">
        <v>19.1681106722043</v>
      </c>
      <c r="M23" s="146">
        <v>13931.7961</v>
      </c>
      <c r="N23" s="147">
        <v>18.26</v>
      </c>
      <c r="O23" s="146">
        <v>16488.9106</v>
      </c>
      <c r="P23" s="147">
        <v>17.0571758720234</v>
      </c>
      <c r="Q23" s="146">
        <v>18751.2561</v>
      </c>
      <c r="R23" s="147">
        <v>15.1070985070468</v>
      </c>
      <c r="S23" s="146">
        <v>21038.5969</v>
      </c>
      <c r="T23" s="147">
        <v>15.4321225512211</v>
      </c>
      <c r="U23" s="146">
        <v>23194.444</v>
      </c>
      <c r="V23" s="147">
        <v>15.4263302165851</v>
      </c>
    </row>
    <row r="24" ht="26.1" customHeight="1" spans="1:22">
      <c r="A24" s="270" t="s">
        <v>275</v>
      </c>
      <c r="B24" s="271" t="s">
        <v>220</v>
      </c>
      <c r="C24" s="146">
        <v>21565.8265</v>
      </c>
      <c r="D24" s="147">
        <v>25.2742429233962</v>
      </c>
      <c r="E24" s="146">
        <v>3110.9194</v>
      </c>
      <c r="F24" s="147">
        <v>34.1484417053861</v>
      </c>
      <c r="G24" s="146">
        <v>5407.7759</v>
      </c>
      <c r="H24" s="147">
        <v>31.3377115680046</v>
      </c>
      <c r="I24" s="146">
        <v>7794.2848</v>
      </c>
      <c r="J24" s="147">
        <v>24.911539050249</v>
      </c>
      <c r="K24" s="146">
        <v>10297.7789</v>
      </c>
      <c r="L24" s="147">
        <v>22.3510151336414</v>
      </c>
      <c r="M24" s="146">
        <v>12844.2961</v>
      </c>
      <c r="N24" s="147">
        <v>21.09</v>
      </c>
      <c r="O24" s="146">
        <v>15193.3606</v>
      </c>
      <c r="P24" s="147">
        <v>19.5610964618428</v>
      </c>
      <c r="Q24" s="146">
        <v>17276.7461</v>
      </c>
      <c r="R24" s="147">
        <v>17.4560215506039</v>
      </c>
      <c r="S24" s="146">
        <v>19386.0769</v>
      </c>
      <c r="T24" s="147">
        <v>17.8197960478501</v>
      </c>
      <c r="U24" s="146">
        <v>21373.534</v>
      </c>
      <c r="V24" s="147">
        <v>17.8864797723509</v>
      </c>
    </row>
    <row r="25" ht="26.1" customHeight="1" spans="1:22">
      <c r="A25" s="270" t="s">
        <v>276</v>
      </c>
      <c r="B25" s="271" t="s">
        <v>220</v>
      </c>
      <c r="C25" s="146">
        <v>1145.2759</v>
      </c>
      <c r="D25" s="147">
        <v>-47.0559399765466</v>
      </c>
      <c r="E25" s="146">
        <v>197.6719</v>
      </c>
      <c r="F25" s="147">
        <v>29.9138844909931</v>
      </c>
      <c r="G25" s="146">
        <v>305.1112</v>
      </c>
      <c r="H25" s="147">
        <v>26.8401012854404</v>
      </c>
      <c r="I25" s="146">
        <v>407.5045</v>
      </c>
      <c r="J25" s="147">
        <v>24.3653621723505</v>
      </c>
      <c r="K25" s="146">
        <v>519.1113</v>
      </c>
      <c r="L25" s="147">
        <v>21.1646255543727</v>
      </c>
      <c r="M25" s="146">
        <v>626.4978</v>
      </c>
      <c r="N25" s="147">
        <v>18.96</v>
      </c>
      <c r="O25" s="146">
        <v>738.2428</v>
      </c>
      <c r="P25" s="147">
        <v>18.0381665523981</v>
      </c>
      <c r="Q25" s="146">
        <v>854.4181</v>
      </c>
      <c r="R25" s="147">
        <v>16.3697783845537</v>
      </c>
      <c r="S25" s="146">
        <v>989.2002</v>
      </c>
      <c r="T25" s="147">
        <v>18.0233362107382</v>
      </c>
      <c r="U25" s="146">
        <v>1108.2883</v>
      </c>
      <c r="V25" s="147">
        <v>18.1964647973874</v>
      </c>
    </row>
    <row r="26" ht="26.1" customHeight="1" spans="1:22">
      <c r="A26" s="270" t="s">
        <v>277</v>
      </c>
      <c r="B26" s="271" t="s">
        <v>220</v>
      </c>
      <c r="C26" s="146">
        <v>20415.9025</v>
      </c>
      <c r="D26" s="147">
        <v>35.6741639936859</v>
      </c>
      <c r="E26" s="146">
        <v>2912.5174</v>
      </c>
      <c r="F26" s="147">
        <v>34.4461298002809</v>
      </c>
      <c r="G26" s="146">
        <v>5101.5617</v>
      </c>
      <c r="H26" s="147">
        <v>31.6159383206386</v>
      </c>
      <c r="I26" s="146">
        <v>7385.3124</v>
      </c>
      <c r="J26" s="147">
        <v>24.9405821429954</v>
      </c>
      <c r="K26" s="146">
        <v>9776.8523</v>
      </c>
      <c r="L26" s="147">
        <v>22.4138178427828</v>
      </c>
      <c r="M26" s="146">
        <v>12215.6004</v>
      </c>
      <c r="N26" s="147">
        <v>21.21</v>
      </c>
      <c r="O26" s="146">
        <v>14452.4882</v>
      </c>
      <c r="P26" s="147">
        <v>19.6394751600474</v>
      </c>
      <c r="Q26" s="146">
        <v>16419.3071</v>
      </c>
      <c r="R26" s="147">
        <v>17.5128074683815</v>
      </c>
      <c r="S26" s="146">
        <v>18393.4603</v>
      </c>
      <c r="T26" s="147">
        <v>17.8091843337805</v>
      </c>
      <c r="U26" s="146">
        <v>20261.4353</v>
      </c>
      <c r="V26" s="147">
        <v>17.8706077183955</v>
      </c>
    </row>
    <row r="27" ht="26.1" customHeight="1" spans="1:22">
      <c r="A27" s="272" t="s">
        <v>278</v>
      </c>
      <c r="B27" s="273" t="s">
        <v>220</v>
      </c>
      <c r="C27" s="153">
        <v>4.6481</v>
      </c>
      <c r="D27" s="154">
        <v>17.1868697055264</v>
      </c>
      <c r="E27" s="153">
        <v>0.7301</v>
      </c>
      <c r="F27" s="154">
        <v>33.1084776663628</v>
      </c>
      <c r="G27" s="153">
        <v>1.103</v>
      </c>
      <c r="H27" s="154">
        <v>35.5869698832207</v>
      </c>
      <c r="I27" s="153">
        <v>1.4679</v>
      </c>
      <c r="J27" s="154">
        <v>31.4380372492837</v>
      </c>
      <c r="K27" s="153">
        <v>1.8153</v>
      </c>
      <c r="L27" s="154">
        <v>27.0417803905102</v>
      </c>
      <c r="M27" s="153">
        <v>2.1979</v>
      </c>
      <c r="N27" s="154">
        <v>25.02</v>
      </c>
      <c r="O27" s="153">
        <v>2.6296</v>
      </c>
      <c r="P27" s="154">
        <v>22.1933085501859</v>
      </c>
      <c r="Q27" s="153">
        <v>3.0209</v>
      </c>
      <c r="R27" s="154">
        <v>19.0784027750404</v>
      </c>
      <c r="S27" s="153">
        <v>3.4164</v>
      </c>
      <c r="T27" s="154">
        <v>16.1487726932753</v>
      </c>
      <c r="U27" s="153">
        <v>3.8104</v>
      </c>
      <c r="V27" s="154">
        <v>12.6171124575144</v>
      </c>
    </row>
  </sheetData>
  <mergeCells count="13">
    <mergeCell ref="A1:V1"/>
    <mergeCell ref="C2:D2"/>
    <mergeCell ref="E2:F2"/>
    <mergeCell ref="G2:H2"/>
    <mergeCell ref="I2:J2"/>
    <mergeCell ref="K2:L2"/>
    <mergeCell ref="M2:N2"/>
    <mergeCell ref="O2:P2"/>
    <mergeCell ref="Q2:R2"/>
    <mergeCell ref="S2:T2"/>
    <mergeCell ref="U2:V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29"/>
  <sheetViews>
    <sheetView zoomScale="80" zoomScaleNormal="80" workbookViewId="0">
      <pane xSplit="2" ySplit="3" topLeftCell="C4" activePane="bottomRight" state="frozen"/>
      <selection/>
      <selection pane="topRight"/>
      <selection pane="bottomLeft"/>
      <selection pane="bottomRight" activeCell="I21" sqref="I21"/>
    </sheetView>
  </sheetViews>
  <sheetFormatPr defaultColWidth="9" defaultRowHeight="14.25"/>
  <cols>
    <col min="1" max="1" width="31.375" style="239" customWidth="1"/>
    <col min="2" max="2" width="9.625" style="239" customWidth="1"/>
    <col min="3" max="3" width="9.84166666666667" style="239" customWidth="1"/>
    <col min="4" max="20" width="9.525" style="239" customWidth="1"/>
    <col min="21" max="21" width="9.84166666666667" style="239" customWidth="1"/>
    <col min="22" max="22" width="9.525" style="239" customWidth="1"/>
    <col min="23" max="16384" width="9" style="239"/>
  </cols>
  <sheetData>
    <row r="1" ht="24.95" customHeight="1" spans="1:22">
      <c r="A1" s="135" t="s">
        <v>83</v>
      </c>
      <c r="B1" s="135"/>
      <c r="C1" s="135"/>
      <c r="D1" s="135"/>
      <c r="E1" s="135"/>
      <c r="F1" s="135"/>
      <c r="G1" s="135"/>
      <c r="H1" s="135"/>
      <c r="I1" s="135"/>
      <c r="J1" s="135"/>
      <c r="K1" s="135"/>
      <c r="L1" s="135"/>
      <c r="M1" s="135"/>
      <c r="N1" s="135"/>
      <c r="O1" s="135"/>
      <c r="P1" s="135"/>
      <c r="Q1" s="135"/>
      <c r="R1" s="135"/>
      <c r="S1" s="135"/>
      <c r="T1" s="135"/>
      <c r="U1" s="135"/>
      <c r="V1" s="135"/>
    </row>
    <row r="2" ht="21" customHeight="1" spans="1:22">
      <c r="A2" s="136" t="s">
        <v>1</v>
      </c>
      <c r="B2" s="241" t="s">
        <v>101</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24" customHeight="1" spans="1:22">
      <c r="A4" s="243" t="s">
        <v>83</v>
      </c>
      <c r="B4" s="244" t="s">
        <v>16</v>
      </c>
      <c r="C4" s="219"/>
      <c r="D4" s="197">
        <v>-11.3</v>
      </c>
      <c r="E4" s="219"/>
      <c r="F4" s="197">
        <v>8.6</v>
      </c>
      <c r="G4" s="219"/>
      <c r="H4" s="197">
        <v>8.7</v>
      </c>
      <c r="I4" s="219"/>
      <c r="J4" s="197">
        <v>4.7</v>
      </c>
      <c r="K4" s="219"/>
      <c r="L4" s="197">
        <v>1.1</v>
      </c>
      <c r="M4" s="219"/>
      <c r="N4" s="197">
        <v>-4.5</v>
      </c>
      <c r="O4" s="219"/>
      <c r="P4" s="197">
        <v>-7</v>
      </c>
      <c r="Q4" s="219"/>
      <c r="R4" s="197">
        <v>-8.9</v>
      </c>
      <c r="S4" s="219"/>
      <c r="T4" s="197">
        <v>-9.5</v>
      </c>
      <c r="U4" s="219"/>
      <c r="V4" s="197">
        <v>-10.6</v>
      </c>
    </row>
    <row r="5" ht="24" customHeight="1" spans="1:22">
      <c r="A5" s="245" t="s">
        <v>279</v>
      </c>
      <c r="B5" s="246" t="s">
        <v>16</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c r="U5" s="146"/>
      <c r="V5" s="147">
        <v>-7.10604383049261</v>
      </c>
    </row>
    <row r="6" ht="24" customHeight="1" spans="1:22">
      <c r="A6" s="245" t="s">
        <v>280</v>
      </c>
      <c r="B6" s="246" t="s">
        <v>16</v>
      </c>
      <c r="C6" s="146"/>
      <c r="D6" s="147">
        <v>-15.3</v>
      </c>
      <c r="E6" s="146"/>
      <c r="F6" s="147">
        <v>61.9</v>
      </c>
      <c r="G6" s="146"/>
      <c r="H6" s="147">
        <v>59.1</v>
      </c>
      <c r="I6" s="146"/>
      <c r="J6" s="147">
        <v>48.8</v>
      </c>
      <c r="K6" s="146"/>
      <c r="L6" s="147">
        <v>42.4</v>
      </c>
      <c r="M6" s="146"/>
      <c r="N6" s="147">
        <v>27</v>
      </c>
      <c r="O6" s="146"/>
      <c r="P6" s="147">
        <v>22.3</v>
      </c>
      <c r="Q6" s="146"/>
      <c r="R6" s="147">
        <v>18.1</v>
      </c>
      <c r="S6" s="146"/>
      <c r="T6" s="147">
        <v>14.8</v>
      </c>
      <c r="U6" s="146"/>
      <c r="V6" s="147">
        <v>11.7</v>
      </c>
    </row>
    <row r="7" ht="24" customHeight="1" spans="1:22">
      <c r="A7" s="245" t="s">
        <v>281</v>
      </c>
      <c r="B7" s="246" t="s">
        <v>16</v>
      </c>
      <c r="C7" s="146"/>
      <c r="D7" s="147">
        <v>-16</v>
      </c>
      <c r="E7" s="146"/>
      <c r="F7" s="147">
        <v>94.6</v>
      </c>
      <c r="G7" s="146"/>
      <c r="H7" s="147">
        <v>88.1</v>
      </c>
      <c r="I7" s="146"/>
      <c r="J7" s="147">
        <v>62.7</v>
      </c>
      <c r="K7" s="146"/>
      <c r="L7" s="147">
        <v>55.3</v>
      </c>
      <c r="M7" s="146"/>
      <c r="N7" s="147">
        <v>34.3</v>
      </c>
      <c r="O7" s="146"/>
      <c r="P7" s="147">
        <v>25.1</v>
      </c>
      <c r="Q7" s="146"/>
      <c r="R7" s="147">
        <v>20.2</v>
      </c>
      <c r="S7" s="146"/>
      <c r="T7" s="147">
        <v>17.3</v>
      </c>
      <c r="U7" s="146"/>
      <c r="V7" s="147">
        <v>15.1</v>
      </c>
    </row>
    <row r="8" ht="24" customHeight="1" spans="1:22">
      <c r="A8" s="245" t="s">
        <v>282</v>
      </c>
      <c r="B8" s="246" t="s">
        <v>16</v>
      </c>
      <c r="C8" s="146"/>
      <c r="D8" s="147">
        <v>-26.4</v>
      </c>
      <c r="E8" s="146"/>
      <c r="F8" s="147">
        <v>42.5</v>
      </c>
      <c r="G8" s="146"/>
      <c r="H8" s="147">
        <v>12.3</v>
      </c>
      <c r="I8" s="146"/>
      <c r="J8" s="147">
        <v>15.3</v>
      </c>
      <c r="K8" s="146"/>
      <c r="L8" s="147">
        <v>11</v>
      </c>
      <c r="M8" s="146"/>
      <c r="N8" s="147">
        <v>-1.6</v>
      </c>
      <c r="O8" s="146"/>
      <c r="P8" s="147">
        <v>5.7</v>
      </c>
      <c r="Q8" s="146"/>
      <c r="R8" s="147">
        <v>4.7</v>
      </c>
      <c r="S8" s="146"/>
      <c r="T8" s="147">
        <v>-1.1</v>
      </c>
      <c r="U8" s="146"/>
      <c r="V8" s="147">
        <v>-1.7</v>
      </c>
    </row>
    <row r="9" ht="24" customHeight="1" spans="1:22">
      <c r="A9" s="245" t="s">
        <v>283</v>
      </c>
      <c r="B9" s="246" t="s">
        <v>16</v>
      </c>
      <c r="C9" s="146"/>
      <c r="D9" s="147">
        <v>12.7</v>
      </c>
      <c r="E9" s="146"/>
      <c r="F9" s="147">
        <v>0.6</v>
      </c>
      <c r="G9" s="146"/>
      <c r="H9" s="147">
        <v>9.4</v>
      </c>
      <c r="I9" s="146"/>
      <c r="J9" s="147">
        <v>5</v>
      </c>
      <c r="K9" s="146"/>
      <c r="L9" s="147">
        <v>0.2</v>
      </c>
      <c r="M9" s="146"/>
      <c r="N9" s="147">
        <v>-4.2</v>
      </c>
      <c r="O9" s="146"/>
      <c r="P9" s="147">
        <v>-8.7</v>
      </c>
      <c r="Q9" s="146"/>
      <c r="R9" s="147">
        <v>-10.6</v>
      </c>
      <c r="S9" s="146"/>
      <c r="T9" s="147">
        <v>-11.3</v>
      </c>
      <c r="U9" s="146"/>
      <c r="V9" s="147">
        <v>-12.4</v>
      </c>
    </row>
    <row r="10" ht="24" customHeight="1" spans="1:22">
      <c r="A10" s="245" t="s">
        <v>284</v>
      </c>
      <c r="B10" s="246" t="s">
        <v>16</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c r="U10" s="146"/>
      <c r="V10" s="147">
        <v>-23.7</v>
      </c>
    </row>
    <row r="11" ht="24" customHeight="1" spans="1:22">
      <c r="A11" s="245" t="s">
        <v>285</v>
      </c>
      <c r="B11" s="246" t="s">
        <v>16</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c r="U11" s="146"/>
      <c r="V11" s="147">
        <v>31</v>
      </c>
    </row>
    <row r="12" ht="24" customHeight="1" spans="1:22">
      <c r="A12" s="245" t="s">
        <v>286</v>
      </c>
      <c r="B12" s="246" t="s">
        <v>16</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c r="U12" s="146"/>
      <c r="V12" s="147">
        <v>-24.8</v>
      </c>
    </row>
    <row r="13" ht="24" customHeight="1" spans="1:22">
      <c r="A13" s="245" t="s">
        <v>287</v>
      </c>
      <c r="B13" s="246" t="s">
        <v>16</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c r="U13" s="146"/>
      <c r="V13" s="147">
        <v>-17.7</v>
      </c>
    </row>
    <row r="14" ht="24" customHeight="1" spans="1:22">
      <c r="A14" s="245" t="s">
        <v>288</v>
      </c>
      <c r="B14" s="246" t="s">
        <v>16</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c r="U14" s="146"/>
      <c r="V14" s="147">
        <v>-12.5</v>
      </c>
    </row>
    <row r="15" ht="24" customHeight="1" spans="1:22">
      <c r="A15" s="245" t="s">
        <v>289</v>
      </c>
      <c r="B15" s="246" t="s">
        <v>16</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c r="U15" s="146"/>
      <c r="V15" s="147">
        <v>-7.8</v>
      </c>
    </row>
    <row r="16" ht="24" customHeight="1" spans="1:22">
      <c r="A16" s="247" t="s">
        <v>290</v>
      </c>
      <c r="B16" s="248" t="s">
        <v>174</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c r="U16" s="249">
        <v>1303</v>
      </c>
      <c r="V16" s="197">
        <v>4.5</v>
      </c>
    </row>
    <row r="17" ht="24" customHeight="1" spans="1:22">
      <c r="A17" s="245" t="s">
        <v>291</v>
      </c>
      <c r="B17" s="246" t="s">
        <v>174</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c r="U17" s="250">
        <v>590</v>
      </c>
      <c r="V17" s="147">
        <v>0.7</v>
      </c>
    </row>
    <row r="18" ht="24" customHeight="1" spans="1:22">
      <c r="A18" s="245" t="s">
        <v>292</v>
      </c>
      <c r="B18" s="246" t="s">
        <v>174</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c r="U18" s="250">
        <v>628</v>
      </c>
      <c r="V18" s="147">
        <v>7.2</v>
      </c>
    </row>
    <row r="19" ht="24" customHeight="1" spans="1:22">
      <c r="A19" s="245" t="s">
        <v>293</v>
      </c>
      <c r="B19" s="246" t="s">
        <v>174</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c r="U19" s="250">
        <v>876</v>
      </c>
      <c r="V19" s="147">
        <v>14.7</v>
      </c>
    </row>
    <row r="20" ht="24" customHeight="1" spans="1:22">
      <c r="A20" s="245" t="s">
        <v>294</v>
      </c>
      <c r="B20" s="246" t="s">
        <v>174</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c r="U20" s="250">
        <v>54</v>
      </c>
      <c r="V20" s="147">
        <v>-18.1818181818182</v>
      </c>
    </row>
    <row r="21" ht="24" customHeight="1" spans="1:22">
      <c r="A21" s="247" t="s">
        <v>295</v>
      </c>
      <c r="B21" s="248" t="s">
        <v>174</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c r="U21" s="249">
        <v>340</v>
      </c>
      <c r="V21" s="197">
        <v>-4.5</v>
      </c>
    </row>
    <row r="22" ht="24" customHeight="1" spans="1:22">
      <c r="A22" s="247" t="s">
        <v>296</v>
      </c>
      <c r="B22" s="248" t="s">
        <v>50</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c r="U22" s="219">
        <v>3010.93</v>
      </c>
      <c r="V22" s="197">
        <v>-8.7</v>
      </c>
    </row>
    <row r="23" ht="24" customHeight="1" spans="1:22">
      <c r="A23" s="245" t="s">
        <v>297</v>
      </c>
      <c r="B23" s="246" t="s">
        <v>50</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c r="U23" s="146">
        <v>2131.48</v>
      </c>
      <c r="V23" s="147">
        <v>-10.2</v>
      </c>
    </row>
    <row r="24" s="239" customFormat="1" ht="24" customHeight="1" spans="1:22">
      <c r="A24" s="247" t="s">
        <v>298</v>
      </c>
      <c r="B24" s="248" t="s">
        <v>50</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c r="U24" s="251">
        <v>211.24</v>
      </c>
      <c r="V24" s="252">
        <v>3.7</v>
      </c>
    </row>
    <row r="25" s="239" customFormat="1" ht="24" customHeight="1" spans="1:22">
      <c r="A25" s="253" t="s">
        <v>297</v>
      </c>
      <c r="B25" s="254" t="s">
        <v>50</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c r="U25" s="255">
        <v>194.68</v>
      </c>
      <c r="V25" s="256">
        <v>0.7</v>
      </c>
    </row>
    <row r="26" s="239" customFormat="1" ht="24" customHeight="1" spans="1:22">
      <c r="A26" s="257" t="s">
        <v>299</v>
      </c>
      <c r="B26" s="258" t="s">
        <v>16</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c r="U26" s="251">
        <v>175.73</v>
      </c>
      <c r="V26" s="252">
        <v>-4.9</v>
      </c>
    </row>
    <row r="27" s="239" customFormat="1" ht="24" customHeight="1" spans="1:22">
      <c r="A27" s="259" t="s">
        <v>297</v>
      </c>
      <c r="B27" s="260" t="s">
        <v>16</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c r="U27" s="261">
        <v>163.71</v>
      </c>
      <c r="V27" s="262">
        <v>-6.2</v>
      </c>
    </row>
    <row r="29" s="240" customFormat="1" ht="18" customHeight="1" spans="1:22">
      <c r="A29" s="263" t="s">
        <v>300</v>
      </c>
      <c r="B29" s="263"/>
      <c r="C29" s="263"/>
      <c r="D29" s="263"/>
      <c r="E29" s="263"/>
      <c r="F29" s="263"/>
      <c r="G29" s="263"/>
      <c r="H29" s="263"/>
      <c r="I29" s="263"/>
      <c r="J29" s="263"/>
      <c r="K29" s="263"/>
      <c r="L29" s="263"/>
      <c r="M29" s="263"/>
      <c r="N29" s="263"/>
      <c r="O29" s="263"/>
      <c r="P29" s="263"/>
      <c r="Q29" s="263"/>
      <c r="R29" s="263"/>
      <c r="S29" s="263"/>
      <c r="T29" s="263"/>
      <c r="U29" s="263"/>
      <c r="V29" s="263"/>
    </row>
  </sheetData>
  <mergeCells count="14">
    <mergeCell ref="A1:V1"/>
    <mergeCell ref="C2:D2"/>
    <mergeCell ref="E2:F2"/>
    <mergeCell ref="G2:H2"/>
    <mergeCell ref="I2:J2"/>
    <mergeCell ref="K2:L2"/>
    <mergeCell ref="M2:N2"/>
    <mergeCell ref="O2:P2"/>
    <mergeCell ref="Q2:R2"/>
    <mergeCell ref="S2:T2"/>
    <mergeCell ref="U2:V2"/>
    <mergeCell ref="A29:V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J31"/>
  <sheetViews>
    <sheetView zoomScale="90" zoomScaleNormal="90" workbookViewId="0">
      <pane xSplit="1" ySplit="3" topLeftCell="B4" activePane="bottomRight" state="frozen"/>
      <selection/>
      <selection pane="topRight"/>
      <selection pane="bottomLeft"/>
      <selection pane="bottomRight" activeCell="V27" sqref="V27"/>
    </sheetView>
  </sheetViews>
  <sheetFormatPr defaultColWidth="9" defaultRowHeight="14.25"/>
  <cols>
    <col min="1" max="1" width="30.1416666666667" style="133" customWidth="1"/>
    <col min="2" max="21" width="8.88333333333333" style="133" customWidth="1"/>
    <col min="22" max="166" width="9" style="133"/>
    <col min="167" max="16384" width="9" style="134"/>
  </cols>
  <sheetData>
    <row r="1" ht="28.5" customHeight="1" spans="1:21">
      <c r="A1" s="135" t="s">
        <v>84</v>
      </c>
      <c r="B1" s="135"/>
      <c r="C1" s="135"/>
      <c r="D1" s="135"/>
      <c r="E1" s="135"/>
      <c r="F1" s="135"/>
      <c r="G1" s="135"/>
      <c r="H1" s="135"/>
      <c r="I1" s="135"/>
      <c r="J1" s="135"/>
      <c r="K1" s="135"/>
      <c r="L1" s="135"/>
      <c r="M1" s="135"/>
      <c r="N1" s="135"/>
      <c r="O1" s="135"/>
      <c r="P1" s="135"/>
      <c r="Q1" s="135"/>
      <c r="R1" s="135"/>
      <c r="S1" s="135"/>
      <c r="T1" s="135"/>
      <c r="U1" s="135"/>
    </row>
    <row r="2" ht="20.85"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0.85"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s="220" customFormat="1" ht="20.85" customHeight="1" spans="1:166">
      <c r="A4" s="221" t="s">
        <v>301</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2">
        <v>1334.5605</v>
      </c>
      <c r="U4" s="223">
        <v>3.3</v>
      </c>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row>
    <row r="5" s="220" customFormat="1" ht="20.85" customHeight="1" spans="1:166">
      <c r="A5" s="224" t="s">
        <v>302</v>
      </c>
      <c r="B5" s="225"/>
      <c r="C5" s="226"/>
      <c r="D5" s="225"/>
      <c r="E5" s="226"/>
      <c r="F5" s="225"/>
      <c r="G5" s="226"/>
      <c r="H5" s="225"/>
      <c r="I5" s="226"/>
      <c r="J5" s="225"/>
      <c r="K5" s="226"/>
      <c r="L5" s="225"/>
      <c r="M5" s="226"/>
      <c r="N5" s="225"/>
      <c r="O5" s="226"/>
      <c r="P5" s="225"/>
      <c r="Q5" s="226"/>
      <c r="R5" s="225"/>
      <c r="S5" s="226"/>
      <c r="T5" s="225"/>
      <c r="U5" s="226"/>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238"/>
      <c r="DO5" s="238"/>
      <c r="DP5" s="238"/>
      <c r="DQ5" s="238"/>
      <c r="DR5" s="238"/>
      <c r="DS5" s="238"/>
      <c r="DT5" s="238"/>
      <c r="DU5" s="238"/>
      <c r="DV5" s="238"/>
      <c r="DW5" s="238"/>
      <c r="DX5" s="238"/>
      <c r="DY5" s="238"/>
      <c r="DZ5" s="238"/>
      <c r="EA5" s="238"/>
      <c r="EB5" s="238"/>
      <c r="EC5" s="238"/>
      <c r="ED5" s="238"/>
      <c r="EE5" s="238"/>
      <c r="EF5" s="238"/>
      <c r="EG5" s="238"/>
      <c r="EH5" s="238"/>
      <c r="EI5" s="238"/>
      <c r="EJ5" s="238"/>
      <c r="EK5" s="238"/>
      <c r="EL5" s="238"/>
      <c r="EM5" s="238"/>
      <c r="EN5" s="238"/>
      <c r="EO5" s="238"/>
      <c r="EP5" s="238"/>
      <c r="EQ5" s="238"/>
      <c r="ER5" s="238"/>
      <c r="ES5" s="238"/>
      <c r="ET5" s="238"/>
      <c r="EU5" s="238"/>
      <c r="EV5" s="238"/>
      <c r="EW5" s="238"/>
      <c r="EX5" s="238"/>
      <c r="EY5" s="238"/>
      <c r="EZ5" s="238"/>
      <c r="FA5" s="238"/>
      <c r="FB5" s="238"/>
      <c r="FC5" s="238"/>
      <c r="FD5" s="238"/>
      <c r="FE5" s="238"/>
      <c r="FF5" s="238"/>
      <c r="FG5" s="238"/>
      <c r="FH5" s="238"/>
      <c r="FI5" s="238"/>
      <c r="FJ5" s="238"/>
    </row>
    <row r="6" ht="21" customHeight="1" spans="1:21">
      <c r="A6" s="227" t="s">
        <v>303</v>
      </c>
      <c r="B6" s="228">
        <v>1602.89825</v>
      </c>
      <c r="C6" s="229">
        <v>1.43</v>
      </c>
      <c r="D6" s="228">
        <v>209.03322</v>
      </c>
      <c r="E6" s="229">
        <v>0.75</v>
      </c>
      <c r="F6" s="228">
        <v>304.89247</v>
      </c>
      <c r="G6" s="229">
        <v>1.46</v>
      </c>
      <c r="H6" s="228">
        <v>403.72916</v>
      </c>
      <c r="I6" s="229">
        <v>1.67</v>
      </c>
      <c r="J6" s="228">
        <v>501.99729</v>
      </c>
      <c r="K6" s="229">
        <v>1.87</v>
      </c>
      <c r="L6" s="228">
        <v>615.22684</v>
      </c>
      <c r="M6" s="229">
        <v>4.66</v>
      </c>
      <c r="N6" s="228">
        <v>727.65662</v>
      </c>
      <c r="O6" s="229">
        <v>4.41</v>
      </c>
      <c r="P6" s="228">
        <v>836.36322</v>
      </c>
      <c r="Q6" s="229">
        <v>3.91</v>
      </c>
      <c r="R6" s="228">
        <v>954.90281</v>
      </c>
      <c r="S6" s="229">
        <v>3.5</v>
      </c>
      <c r="T6" s="228">
        <v>1075.7554</v>
      </c>
      <c r="U6" s="229">
        <v>3.46</v>
      </c>
    </row>
    <row r="7" ht="21" customHeight="1" spans="1:21">
      <c r="A7" s="227" t="s">
        <v>304</v>
      </c>
      <c r="B7" s="228">
        <v>384.55639</v>
      </c>
      <c r="C7" s="229">
        <v>1.93</v>
      </c>
      <c r="D7" s="228">
        <v>50.81148</v>
      </c>
      <c r="E7" s="229">
        <v>2.08</v>
      </c>
      <c r="F7" s="228">
        <v>76.73412</v>
      </c>
      <c r="G7" s="229">
        <v>2.39</v>
      </c>
      <c r="H7" s="228">
        <v>100.60984</v>
      </c>
      <c r="I7" s="229">
        <v>2.54</v>
      </c>
      <c r="J7" s="228">
        <v>124.51691</v>
      </c>
      <c r="K7" s="229">
        <v>2.85</v>
      </c>
      <c r="L7" s="228">
        <v>147.96086</v>
      </c>
      <c r="M7" s="229">
        <v>2.86</v>
      </c>
      <c r="N7" s="228">
        <v>174.67998</v>
      </c>
      <c r="O7" s="229">
        <v>2.74</v>
      </c>
      <c r="P7" s="228">
        <v>200.95382</v>
      </c>
      <c r="Q7" s="229">
        <v>2.58</v>
      </c>
      <c r="R7" s="228">
        <v>229.84529</v>
      </c>
      <c r="S7" s="229">
        <v>2.54</v>
      </c>
      <c r="T7" s="228">
        <v>258.8051</v>
      </c>
      <c r="U7" s="229">
        <v>2.6</v>
      </c>
    </row>
    <row r="8" ht="21" customHeight="1" spans="1:21">
      <c r="A8" s="224" t="s">
        <v>305</v>
      </c>
      <c r="B8" s="228"/>
      <c r="C8" s="230"/>
      <c r="D8" s="228"/>
      <c r="E8" s="230"/>
      <c r="F8" s="228"/>
      <c r="G8" s="230"/>
      <c r="H8" s="228"/>
      <c r="I8" s="230"/>
      <c r="J8" s="228"/>
      <c r="K8" s="230"/>
      <c r="L8" s="228"/>
      <c r="M8" s="230"/>
      <c r="N8" s="228"/>
      <c r="O8" s="230"/>
      <c r="P8" s="228"/>
      <c r="Q8" s="230"/>
      <c r="R8" s="228"/>
      <c r="S8" s="230"/>
      <c r="T8" s="228"/>
      <c r="U8" s="230"/>
    </row>
    <row r="9" ht="21" customHeight="1" spans="1:21">
      <c r="A9" s="227" t="s">
        <v>306</v>
      </c>
      <c r="B9" s="231">
        <v>1738.4543</v>
      </c>
      <c r="C9" s="229">
        <v>1.5</v>
      </c>
      <c r="D9" s="231">
        <v>227.47418</v>
      </c>
      <c r="E9" s="229">
        <v>1.09</v>
      </c>
      <c r="F9" s="231">
        <v>335.00738</v>
      </c>
      <c r="G9" s="229">
        <v>1.76</v>
      </c>
      <c r="H9" s="231">
        <v>442.41886</v>
      </c>
      <c r="I9" s="229">
        <v>1.94</v>
      </c>
      <c r="J9" s="231">
        <v>549.29448</v>
      </c>
      <c r="K9" s="229">
        <v>2.15</v>
      </c>
      <c r="L9" s="231">
        <v>671.16205</v>
      </c>
      <c r="M9" s="229">
        <v>4.71</v>
      </c>
      <c r="N9" s="231">
        <v>793.30443</v>
      </c>
      <c r="O9" s="229">
        <v>4.48</v>
      </c>
      <c r="P9" s="231">
        <v>911.58007</v>
      </c>
      <c r="Q9" s="229">
        <v>4.02</v>
      </c>
      <c r="R9" s="231">
        <v>1040.75701</v>
      </c>
      <c r="S9" s="229">
        <v>3.66</v>
      </c>
      <c r="T9" s="231">
        <v>1171.99189</v>
      </c>
      <c r="U9" s="229">
        <v>3.62</v>
      </c>
    </row>
    <row r="10" ht="21" customHeight="1" spans="1:21">
      <c r="A10" s="227" t="s">
        <v>307</v>
      </c>
      <c r="B10" s="231">
        <v>249.00034</v>
      </c>
      <c r="C10" s="229">
        <v>1.71</v>
      </c>
      <c r="D10" s="231">
        <v>32.37052</v>
      </c>
      <c r="E10" s="229">
        <v>0.43</v>
      </c>
      <c r="F10" s="231">
        <v>46.61921</v>
      </c>
      <c r="G10" s="229">
        <v>0.84</v>
      </c>
      <c r="H10" s="231">
        <v>61.92014</v>
      </c>
      <c r="I10" s="229">
        <v>1.11</v>
      </c>
      <c r="J10" s="231">
        <v>77.21972</v>
      </c>
      <c r="K10" s="229">
        <v>1.47</v>
      </c>
      <c r="L10" s="231">
        <v>92.02565</v>
      </c>
      <c r="M10" s="229">
        <v>1.43</v>
      </c>
      <c r="N10" s="231">
        <v>109.03217</v>
      </c>
      <c r="O10" s="229">
        <v>1.26</v>
      </c>
      <c r="P10" s="231">
        <v>125.73697</v>
      </c>
      <c r="Q10" s="229">
        <v>1.04</v>
      </c>
      <c r="R10" s="231">
        <v>143.99109</v>
      </c>
      <c r="S10" s="229">
        <v>0.88</v>
      </c>
      <c r="T10" s="231">
        <v>162.56861</v>
      </c>
      <c r="U10" s="229">
        <v>1.02</v>
      </c>
    </row>
    <row r="11" s="220" customFormat="1" ht="21" customHeight="1" spans="1:166">
      <c r="A11" s="224" t="s">
        <v>308</v>
      </c>
      <c r="B11" s="225"/>
      <c r="C11" s="232"/>
      <c r="D11" s="225"/>
      <c r="E11" s="232"/>
      <c r="F11" s="225"/>
      <c r="G11" s="232"/>
      <c r="H11" s="225"/>
      <c r="I11" s="232"/>
      <c r="J11" s="225"/>
      <c r="K11" s="232"/>
      <c r="L11" s="225"/>
      <c r="M11" s="232"/>
      <c r="N11" s="225"/>
      <c r="O11" s="232"/>
      <c r="P11" s="225"/>
      <c r="Q11" s="232"/>
      <c r="R11" s="225"/>
      <c r="S11" s="232"/>
      <c r="T11" s="225"/>
      <c r="U11" s="232"/>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row>
    <row r="12" ht="21" customHeight="1" spans="1:21">
      <c r="A12" s="227" t="s">
        <v>309</v>
      </c>
      <c r="B12" s="231">
        <v>48.75533</v>
      </c>
      <c r="C12" s="229">
        <v>11.4</v>
      </c>
      <c r="D12" s="231">
        <v>9.15935</v>
      </c>
      <c r="E12" s="229">
        <v>11.9</v>
      </c>
      <c r="F12" s="231">
        <v>13.44007</v>
      </c>
      <c r="G12" s="229">
        <v>15.5</v>
      </c>
      <c r="H12" s="231">
        <v>17.36406</v>
      </c>
      <c r="I12" s="229">
        <v>17.2</v>
      </c>
      <c r="J12" s="231">
        <v>21.63173</v>
      </c>
      <c r="K12" s="229">
        <v>17.2</v>
      </c>
      <c r="L12" s="231">
        <v>25.40665</v>
      </c>
      <c r="M12" s="229">
        <v>16.8</v>
      </c>
      <c r="N12" s="231">
        <v>29.94696</v>
      </c>
      <c r="O12" s="229">
        <v>15.8</v>
      </c>
      <c r="P12" s="231">
        <v>34.63854</v>
      </c>
      <c r="Q12" s="229">
        <v>14.6</v>
      </c>
      <c r="R12" s="231">
        <v>39.26378</v>
      </c>
      <c r="S12" s="229">
        <v>13.2</v>
      </c>
      <c r="T12" s="231">
        <v>43.6198</v>
      </c>
      <c r="U12" s="229">
        <v>12.1</v>
      </c>
    </row>
    <row r="13" ht="21" customHeight="1" spans="1:21">
      <c r="A13" s="227" t="s">
        <v>310</v>
      </c>
      <c r="B13" s="228">
        <v>2.28165</v>
      </c>
      <c r="C13" s="229">
        <v>-15.2</v>
      </c>
      <c r="D13" s="228">
        <v>0.40898</v>
      </c>
      <c r="E13" s="229">
        <v>7.4</v>
      </c>
      <c r="F13" s="228">
        <v>0.587</v>
      </c>
      <c r="G13" s="229">
        <v>7.9</v>
      </c>
      <c r="H13" s="228">
        <v>0.7411</v>
      </c>
      <c r="I13" s="229">
        <v>5.8</v>
      </c>
      <c r="J13" s="228">
        <v>0.91348</v>
      </c>
      <c r="K13" s="229">
        <v>0.5</v>
      </c>
      <c r="L13" s="228">
        <v>1.08682</v>
      </c>
      <c r="M13" s="229">
        <v>-5</v>
      </c>
      <c r="N13" s="228">
        <v>1.2558</v>
      </c>
      <c r="O13" s="229">
        <v>-7.2</v>
      </c>
      <c r="P13" s="228">
        <v>1.36709</v>
      </c>
      <c r="Q13" s="229">
        <v>-8</v>
      </c>
      <c r="R13" s="228">
        <v>1.55027</v>
      </c>
      <c r="S13" s="229">
        <v>-7.5</v>
      </c>
      <c r="T13" s="228">
        <v>1.72995</v>
      </c>
      <c r="U13" s="229">
        <v>-6.2</v>
      </c>
    </row>
    <row r="14" ht="21" customHeight="1" spans="1:21">
      <c r="A14" s="233" t="s">
        <v>311</v>
      </c>
      <c r="B14" s="228">
        <v>5.75335</v>
      </c>
      <c r="C14" s="234">
        <v>-18.8</v>
      </c>
      <c r="D14" s="228">
        <v>1.28296</v>
      </c>
      <c r="E14" s="234">
        <v>-4.2</v>
      </c>
      <c r="F14" s="228">
        <v>1.62407</v>
      </c>
      <c r="G14" s="234">
        <v>-3.6</v>
      </c>
      <c r="H14" s="228">
        <v>2.02586</v>
      </c>
      <c r="I14" s="234">
        <v>-4.2</v>
      </c>
      <c r="J14" s="228">
        <v>2.3945</v>
      </c>
      <c r="K14" s="234">
        <v>-5.9</v>
      </c>
      <c r="L14" s="228">
        <v>2.7752</v>
      </c>
      <c r="M14" s="234">
        <v>-4.8</v>
      </c>
      <c r="N14" s="228">
        <v>3.03407</v>
      </c>
      <c r="O14" s="234">
        <v>-5</v>
      </c>
      <c r="P14" s="228">
        <v>3.34259</v>
      </c>
      <c r="Q14" s="234">
        <v>-9.1</v>
      </c>
      <c r="R14" s="228">
        <v>3.95156</v>
      </c>
      <c r="S14" s="234">
        <v>-7.8</v>
      </c>
      <c r="T14" s="228">
        <v>4.74647</v>
      </c>
      <c r="U14" s="234">
        <v>-0.5</v>
      </c>
    </row>
    <row r="15" ht="21" customHeight="1" spans="1:21">
      <c r="A15" s="227" t="s">
        <v>312</v>
      </c>
      <c r="B15" s="231">
        <v>0.90605</v>
      </c>
      <c r="C15" s="229">
        <v>-10.5</v>
      </c>
      <c r="D15" s="231">
        <v>0.21192</v>
      </c>
      <c r="E15" s="229">
        <v>-10.5</v>
      </c>
      <c r="F15" s="231">
        <v>0.27737</v>
      </c>
      <c r="G15" s="229">
        <v>-13</v>
      </c>
      <c r="H15" s="231">
        <v>0.33834</v>
      </c>
      <c r="I15" s="229">
        <v>-15.1</v>
      </c>
      <c r="J15" s="231">
        <v>0.40804</v>
      </c>
      <c r="K15" s="229">
        <v>-13.7</v>
      </c>
      <c r="L15" s="231">
        <v>0.56939</v>
      </c>
      <c r="M15" s="229">
        <v>3.2</v>
      </c>
      <c r="N15" s="231">
        <v>0.62745</v>
      </c>
      <c r="O15" s="229">
        <v>-0.9</v>
      </c>
      <c r="P15" s="231">
        <v>0.65963</v>
      </c>
      <c r="Q15" s="229">
        <v>-3.3</v>
      </c>
      <c r="R15" s="231">
        <v>0.71003</v>
      </c>
      <c r="S15" s="229">
        <v>-5</v>
      </c>
      <c r="T15" s="231">
        <v>0.76794</v>
      </c>
      <c r="U15" s="229">
        <v>-6.1</v>
      </c>
    </row>
    <row r="16" ht="21" customHeight="1" spans="1:21">
      <c r="A16" s="233" t="s">
        <v>313</v>
      </c>
      <c r="B16" s="228">
        <v>0.71257</v>
      </c>
      <c r="C16" s="234">
        <v>-12.2</v>
      </c>
      <c r="D16" s="228">
        <v>0.13677</v>
      </c>
      <c r="E16" s="234">
        <v>-7.1</v>
      </c>
      <c r="F16" s="228">
        <v>0.19733</v>
      </c>
      <c r="G16" s="234">
        <v>-8.3</v>
      </c>
      <c r="H16" s="228">
        <v>0.24476</v>
      </c>
      <c r="I16" s="234">
        <v>-8.2</v>
      </c>
      <c r="J16" s="228">
        <v>0.29982</v>
      </c>
      <c r="K16" s="234">
        <v>-8.2</v>
      </c>
      <c r="L16" s="228">
        <v>0.3536</v>
      </c>
      <c r="M16" s="234">
        <v>-8.5</v>
      </c>
      <c r="N16" s="228">
        <v>0.4056</v>
      </c>
      <c r="O16" s="234">
        <v>-8.8</v>
      </c>
      <c r="P16" s="228">
        <v>0.41368</v>
      </c>
      <c r="Q16" s="234">
        <v>-10.6</v>
      </c>
      <c r="R16" s="228">
        <v>0.45369</v>
      </c>
      <c r="S16" s="234">
        <v>-12.5</v>
      </c>
      <c r="T16" s="228">
        <v>0.49648</v>
      </c>
      <c r="U16" s="234">
        <v>-13.1</v>
      </c>
    </row>
    <row r="17" ht="21" customHeight="1" spans="1:21">
      <c r="A17" s="227" t="s">
        <v>314</v>
      </c>
      <c r="B17" s="231">
        <v>0.95042</v>
      </c>
      <c r="C17" s="229">
        <v>-48.7</v>
      </c>
      <c r="D17" s="231">
        <v>0.23493</v>
      </c>
      <c r="E17" s="229">
        <v>-27.7</v>
      </c>
      <c r="F17" s="231">
        <v>0.32222</v>
      </c>
      <c r="G17" s="229">
        <v>-22.6</v>
      </c>
      <c r="H17" s="231">
        <v>0.40063</v>
      </c>
      <c r="I17" s="229">
        <v>-14</v>
      </c>
      <c r="J17" s="231">
        <v>0.50312</v>
      </c>
      <c r="K17" s="229">
        <v>-5</v>
      </c>
      <c r="L17" s="231">
        <v>0.59104</v>
      </c>
      <c r="M17" s="229">
        <v>0</v>
      </c>
      <c r="N17" s="231">
        <v>0.65356</v>
      </c>
      <c r="O17" s="229">
        <v>3.1</v>
      </c>
      <c r="P17" s="231">
        <v>0.63117</v>
      </c>
      <c r="Q17" s="229">
        <v>4.2</v>
      </c>
      <c r="R17" s="231">
        <v>0.7033</v>
      </c>
      <c r="S17" s="229">
        <v>6.9</v>
      </c>
      <c r="T17" s="231">
        <v>0.81878</v>
      </c>
      <c r="U17" s="229">
        <v>12.5</v>
      </c>
    </row>
    <row r="18" ht="21" customHeight="1" spans="1:21">
      <c r="A18" s="227" t="s">
        <v>315</v>
      </c>
      <c r="B18" s="228">
        <v>6.06175</v>
      </c>
      <c r="C18" s="229">
        <v>-6.8</v>
      </c>
      <c r="D18" s="228">
        <v>1.0766</v>
      </c>
      <c r="E18" s="229">
        <v>-1.6</v>
      </c>
      <c r="F18" s="228">
        <v>1.59166</v>
      </c>
      <c r="G18" s="229">
        <v>-1</v>
      </c>
      <c r="H18" s="228">
        <v>2.0781</v>
      </c>
      <c r="I18" s="229">
        <v>0.1</v>
      </c>
      <c r="J18" s="228">
        <v>2.55854</v>
      </c>
      <c r="K18" s="229">
        <v>-0.2</v>
      </c>
      <c r="L18" s="228">
        <v>4.4022</v>
      </c>
      <c r="M18" s="229">
        <v>40.6</v>
      </c>
      <c r="N18" s="228">
        <v>5.0531</v>
      </c>
      <c r="O18" s="229">
        <v>38.5</v>
      </c>
      <c r="P18" s="228">
        <v>5.62191</v>
      </c>
      <c r="Q18" s="229">
        <v>32</v>
      </c>
      <c r="R18" s="228">
        <v>6.17054</v>
      </c>
      <c r="S18" s="229">
        <v>27</v>
      </c>
      <c r="T18" s="228">
        <v>6.92153</v>
      </c>
      <c r="U18" s="229">
        <v>28.9</v>
      </c>
    </row>
    <row r="19" ht="21" customHeight="1" spans="1:21">
      <c r="A19" s="233" t="s">
        <v>316</v>
      </c>
      <c r="B19" s="228">
        <v>0.1417</v>
      </c>
      <c r="C19" s="234">
        <v>5.3</v>
      </c>
      <c r="D19" s="228">
        <v>0.03045</v>
      </c>
      <c r="E19" s="234">
        <v>2.3</v>
      </c>
      <c r="F19" s="228">
        <v>0.04177</v>
      </c>
      <c r="G19" s="234">
        <v>-4.5</v>
      </c>
      <c r="H19" s="228">
        <v>0.05446</v>
      </c>
      <c r="I19" s="234">
        <v>-0.1</v>
      </c>
      <c r="J19" s="228">
        <v>0.06449</v>
      </c>
      <c r="K19" s="234">
        <v>1.7</v>
      </c>
      <c r="L19" s="228">
        <v>0.08381</v>
      </c>
      <c r="M19" s="234">
        <v>3.3</v>
      </c>
      <c r="N19" s="228">
        <v>0.09758</v>
      </c>
      <c r="O19" s="234">
        <v>5.4</v>
      </c>
      <c r="P19" s="228">
        <v>0.11102</v>
      </c>
      <c r="Q19" s="234">
        <v>3.2</v>
      </c>
      <c r="R19" s="228">
        <v>0.13093</v>
      </c>
      <c r="S19" s="234">
        <v>6.7</v>
      </c>
      <c r="T19" s="228">
        <v>0.14965</v>
      </c>
      <c r="U19" s="234">
        <v>11.5</v>
      </c>
    </row>
    <row r="20" ht="21" customHeight="1" spans="1:21">
      <c r="A20" s="233" t="s">
        <v>317</v>
      </c>
      <c r="B20" s="228">
        <v>0.05149</v>
      </c>
      <c r="C20" s="234">
        <v>-19.5</v>
      </c>
      <c r="D20" s="228">
        <v>0.01097</v>
      </c>
      <c r="E20" s="234">
        <v>-38</v>
      </c>
      <c r="F20" s="228">
        <v>0.01359</v>
      </c>
      <c r="G20" s="234">
        <v>-33.7</v>
      </c>
      <c r="H20" s="228">
        <v>0.01623</v>
      </c>
      <c r="I20" s="234">
        <v>-30.3</v>
      </c>
      <c r="J20" s="228">
        <v>0.01955</v>
      </c>
      <c r="K20" s="234">
        <v>-28.6</v>
      </c>
      <c r="L20" s="228">
        <v>0.32114</v>
      </c>
      <c r="M20" s="234">
        <v>352.8</v>
      </c>
      <c r="N20" s="228">
        <v>0.324</v>
      </c>
      <c r="O20" s="234">
        <v>311.6</v>
      </c>
      <c r="P20" s="228">
        <v>0.32617</v>
      </c>
      <c r="Q20" s="234">
        <v>279.5</v>
      </c>
      <c r="R20" s="228">
        <v>0.32815</v>
      </c>
      <c r="S20" s="234">
        <v>256.1</v>
      </c>
      <c r="T20" s="228">
        <v>0.33015</v>
      </c>
      <c r="U20" s="234">
        <v>236.7</v>
      </c>
    </row>
    <row r="21" ht="21" customHeight="1" spans="1:21">
      <c r="A21" s="233" t="s">
        <v>318</v>
      </c>
      <c r="B21" s="228">
        <v>3.36469</v>
      </c>
      <c r="C21" s="234">
        <v>5.9</v>
      </c>
      <c r="D21" s="228">
        <v>0.24845</v>
      </c>
      <c r="E21" s="234">
        <v>5.2</v>
      </c>
      <c r="F21" s="228">
        <v>0.66642</v>
      </c>
      <c r="G21" s="234">
        <v>14.3</v>
      </c>
      <c r="H21" s="228">
        <v>1.17808</v>
      </c>
      <c r="I21" s="234">
        <v>10</v>
      </c>
      <c r="J21" s="228">
        <v>1.3707</v>
      </c>
      <c r="K21" s="234">
        <v>6.3</v>
      </c>
      <c r="L21" s="228">
        <v>1.66774</v>
      </c>
      <c r="M21" s="234">
        <v>0.1</v>
      </c>
      <c r="N21" s="228">
        <v>1.76977</v>
      </c>
      <c r="O21" s="234">
        <v>-0.5</v>
      </c>
      <c r="P21" s="228">
        <v>1.83363</v>
      </c>
      <c r="Q21" s="234">
        <v>-1.7</v>
      </c>
      <c r="R21" s="228">
        <v>2.27974</v>
      </c>
      <c r="S21" s="234">
        <v>-4.2</v>
      </c>
      <c r="T21" s="228">
        <v>2.50544</v>
      </c>
      <c r="U21" s="234">
        <v>-3.3</v>
      </c>
    </row>
    <row r="22" ht="21" customHeight="1" spans="1:21">
      <c r="A22" s="233" t="s">
        <v>319</v>
      </c>
      <c r="B22" s="228">
        <v>6.00923</v>
      </c>
      <c r="C22" s="234">
        <v>7.7</v>
      </c>
      <c r="D22" s="228">
        <v>0.73234</v>
      </c>
      <c r="E22" s="234">
        <v>-18.4</v>
      </c>
      <c r="F22" s="228">
        <v>1.19076</v>
      </c>
      <c r="G22" s="234">
        <v>-3.9</v>
      </c>
      <c r="H22" s="228">
        <v>1.77617</v>
      </c>
      <c r="I22" s="234">
        <v>4.5</v>
      </c>
      <c r="J22" s="228">
        <v>2.59042</v>
      </c>
      <c r="K22" s="234">
        <v>16.7</v>
      </c>
      <c r="L22" s="228">
        <v>20.39939</v>
      </c>
      <c r="M22" s="234">
        <v>491.8</v>
      </c>
      <c r="N22" s="228">
        <v>22.34714</v>
      </c>
      <c r="O22" s="234">
        <v>443.6</v>
      </c>
      <c r="P22" s="228">
        <v>23.22301</v>
      </c>
      <c r="Q22" s="234">
        <v>395.7</v>
      </c>
      <c r="R22" s="228">
        <v>24.22682</v>
      </c>
      <c r="S22" s="234">
        <v>354.9</v>
      </c>
      <c r="T22" s="228">
        <v>25.95469</v>
      </c>
      <c r="U22" s="234">
        <v>320.8</v>
      </c>
    </row>
    <row r="23" ht="21" customHeight="1" spans="1:21">
      <c r="A23" s="227" t="s">
        <v>320</v>
      </c>
      <c r="B23" s="228">
        <v>16.20649</v>
      </c>
      <c r="C23" s="229">
        <v>-0.1</v>
      </c>
      <c r="D23" s="228">
        <v>2.85577</v>
      </c>
      <c r="E23" s="229">
        <v>4.4</v>
      </c>
      <c r="F23" s="228">
        <v>4.30174</v>
      </c>
      <c r="G23" s="229">
        <v>2.5</v>
      </c>
      <c r="H23" s="228">
        <v>5.66688</v>
      </c>
      <c r="I23" s="229">
        <v>2.9</v>
      </c>
      <c r="J23" s="228">
        <v>7.00641</v>
      </c>
      <c r="K23" s="229">
        <v>2.1</v>
      </c>
      <c r="L23" s="228">
        <v>8.30643</v>
      </c>
      <c r="M23" s="229">
        <v>2</v>
      </c>
      <c r="N23" s="228">
        <v>9.51852</v>
      </c>
      <c r="O23" s="229">
        <v>1.7</v>
      </c>
      <c r="P23" s="228">
        <v>11.10018</v>
      </c>
      <c r="Q23" s="229">
        <v>1.9</v>
      </c>
      <c r="R23" s="228">
        <v>12.54407</v>
      </c>
      <c r="S23" s="229">
        <v>1.9</v>
      </c>
      <c r="T23" s="228">
        <v>13.92049</v>
      </c>
      <c r="U23" s="229">
        <v>1.4</v>
      </c>
    </row>
    <row r="24" ht="21" customHeight="1" spans="1:21">
      <c r="A24" s="233" t="s">
        <v>321</v>
      </c>
      <c r="B24" s="228">
        <v>0.23287</v>
      </c>
      <c r="C24" s="234">
        <v>-40.8</v>
      </c>
      <c r="D24" s="228">
        <v>0.02298</v>
      </c>
      <c r="E24" s="234">
        <v>-35.4</v>
      </c>
      <c r="F24" s="228">
        <v>0.03497</v>
      </c>
      <c r="G24" s="234">
        <v>-41.5</v>
      </c>
      <c r="H24" s="228">
        <v>0.06597</v>
      </c>
      <c r="I24" s="234">
        <v>-33.3</v>
      </c>
      <c r="J24" s="228">
        <v>0.07578</v>
      </c>
      <c r="K24" s="234">
        <v>-33.7</v>
      </c>
      <c r="L24" s="228">
        <v>2.16909</v>
      </c>
      <c r="M24" s="234">
        <v>351.7</v>
      </c>
      <c r="N24" s="228">
        <v>2.19131</v>
      </c>
      <c r="O24" s="234">
        <v>331.8</v>
      </c>
      <c r="P24" s="228">
        <v>2.20931</v>
      </c>
      <c r="Q24" s="234">
        <v>306.2</v>
      </c>
      <c r="R24" s="228">
        <v>2.23524</v>
      </c>
      <c r="S24" s="234">
        <v>256.4</v>
      </c>
      <c r="T24" s="228">
        <v>2.2471</v>
      </c>
      <c r="U24" s="234">
        <v>235.9</v>
      </c>
    </row>
    <row r="25" ht="21" customHeight="1" spans="1:21">
      <c r="A25" s="227" t="s">
        <v>322</v>
      </c>
      <c r="B25" s="228">
        <v>0.18217</v>
      </c>
      <c r="C25" s="229">
        <v>-35.6</v>
      </c>
      <c r="D25" s="228">
        <v>0.01545</v>
      </c>
      <c r="E25" s="229">
        <v>-11.1</v>
      </c>
      <c r="F25" s="228">
        <v>0.02048</v>
      </c>
      <c r="G25" s="229">
        <v>-11.5</v>
      </c>
      <c r="H25" s="228">
        <v>0.02465</v>
      </c>
      <c r="I25" s="229">
        <v>-23.1</v>
      </c>
      <c r="J25" s="228">
        <v>0.03121</v>
      </c>
      <c r="K25" s="229">
        <v>-20.5</v>
      </c>
      <c r="L25" s="228">
        <v>0.42232</v>
      </c>
      <c r="M25" s="229">
        <v>812.7</v>
      </c>
      <c r="N25" s="228">
        <v>0.60825</v>
      </c>
      <c r="O25" s="229">
        <v>1036.1</v>
      </c>
      <c r="P25" s="228">
        <v>0.63321</v>
      </c>
      <c r="Q25" s="229">
        <v>639</v>
      </c>
      <c r="R25" s="228">
        <v>0.64592</v>
      </c>
      <c r="S25" s="229">
        <v>598.4</v>
      </c>
      <c r="T25" s="228">
        <v>0.99515</v>
      </c>
      <c r="U25" s="229">
        <v>888.5</v>
      </c>
    </row>
    <row r="26" ht="21" customHeight="1" spans="1:21">
      <c r="A26" s="227" t="s">
        <v>323</v>
      </c>
      <c r="B26" s="228">
        <v>3.61306</v>
      </c>
      <c r="C26" s="229">
        <v>-22</v>
      </c>
      <c r="D26" s="228">
        <v>0.91398</v>
      </c>
      <c r="E26" s="229">
        <v>25.8</v>
      </c>
      <c r="F26" s="228">
        <v>1.38276</v>
      </c>
      <c r="G26" s="229">
        <v>39.2</v>
      </c>
      <c r="H26" s="228">
        <v>1.87027</v>
      </c>
      <c r="I26" s="229">
        <v>47.5</v>
      </c>
      <c r="J26" s="228">
        <v>2.25919</v>
      </c>
      <c r="K26" s="229">
        <v>46</v>
      </c>
      <c r="L26" s="228">
        <v>3.27825</v>
      </c>
      <c r="M26" s="229">
        <v>78.5</v>
      </c>
      <c r="N26" s="228">
        <v>3.95702</v>
      </c>
      <c r="O26" s="229">
        <v>76.3</v>
      </c>
      <c r="P26" s="228">
        <v>4.48461</v>
      </c>
      <c r="Q26" s="229">
        <v>73.1</v>
      </c>
      <c r="R26" s="228">
        <v>4.80431</v>
      </c>
      <c r="S26" s="229">
        <v>66.2</v>
      </c>
      <c r="T26" s="228">
        <v>5.12614</v>
      </c>
      <c r="U26" s="229">
        <v>59.7</v>
      </c>
    </row>
    <row r="27" ht="21" customHeight="1" spans="1:21">
      <c r="A27" s="227" t="s">
        <v>324</v>
      </c>
      <c r="B27" s="228">
        <v>86.41542</v>
      </c>
      <c r="C27" s="229">
        <v>-3.1</v>
      </c>
      <c r="D27" s="228">
        <v>17.90271</v>
      </c>
      <c r="E27" s="229">
        <v>-3.7</v>
      </c>
      <c r="F27" s="228">
        <v>24.72772</v>
      </c>
      <c r="G27" s="229">
        <v>-2.8</v>
      </c>
      <c r="H27" s="228">
        <v>32.10128</v>
      </c>
      <c r="I27" s="229">
        <v>-3.5</v>
      </c>
      <c r="J27" s="228">
        <v>39.30825</v>
      </c>
      <c r="K27" s="229">
        <v>-2.8</v>
      </c>
      <c r="L27" s="228">
        <v>45.92164</v>
      </c>
      <c r="M27" s="229">
        <v>-2.8</v>
      </c>
      <c r="N27" s="228">
        <v>52.78268</v>
      </c>
      <c r="O27" s="229">
        <v>-3</v>
      </c>
      <c r="P27" s="228">
        <v>60.70936</v>
      </c>
      <c r="Q27" s="229">
        <v>-3.6</v>
      </c>
      <c r="R27" s="228">
        <v>57.48252</v>
      </c>
      <c r="S27" s="229">
        <v>-4.4</v>
      </c>
      <c r="T27" s="228">
        <v>63.55298</v>
      </c>
      <c r="U27" s="229">
        <v>-5.1</v>
      </c>
    </row>
    <row r="28" ht="21" customHeight="1" spans="1:21">
      <c r="A28" s="227" t="s">
        <v>325</v>
      </c>
      <c r="B28" s="228">
        <v>0.37795</v>
      </c>
      <c r="C28" s="229">
        <v>-16.5</v>
      </c>
      <c r="D28" s="228">
        <v>0.0605</v>
      </c>
      <c r="E28" s="229">
        <v>-60.2</v>
      </c>
      <c r="F28" s="228">
        <v>0.01927</v>
      </c>
      <c r="G28" s="229">
        <v>-60.2</v>
      </c>
      <c r="H28" s="228">
        <v>0.02365</v>
      </c>
      <c r="I28" s="229">
        <v>-67</v>
      </c>
      <c r="J28" s="228">
        <v>0.02811</v>
      </c>
      <c r="K28" s="229">
        <v>-77.4</v>
      </c>
      <c r="L28" s="228">
        <v>0.39329</v>
      </c>
      <c r="M28" s="229">
        <v>27.7</v>
      </c>
      <c r="N28" s="228">
        <v>0.41432</v>
      </c>
      <c r="O28" s="229">
        <v>25.9</v>
      </c>
      <c r="P28" s="228">
        <v>0.43167</v>
      </c>
      <c r="Q28" s="229">
        <v>22.6</v>
      </c>
      <c r="R28" s="228">
        <v>0.53513</v>
      </c>
      <c r="S28" s="229">
        <v>26.3</v>
      </c>
      <c r="T28" s="228">
        <v>0.73014</v>
      </c>
      <c r="U28" s="229">
        <v>65.8</v>
      </c>
    </row>
    <row r="29" ht="21" customHeight="1" spans="1:21">
      <c r="A29" s="233" t="s">
        <v>326</v>
      </c>
      <c r="B29" s="228">
        <v>0.43449</v>
      </c>
      <c r="C29" s="234">
        <v>-21.4</v>
      </c>
      <c r="D29" s="228">
        <v>0.07441</v>
      </c>
      <c r="E29" s="234">
        <v>-10.3</v>
      </c>
      <c r="F29" s="228">
        <v>0.10362</v>
      </c>
      <c r="G29" s="234">
        <v>-13.2</v>
      </c>
      <c r="H29" s="228">
        <v>0.13537</v>
      </c>
      <c r="I29" s="234">
        <v>-12.3</v>
      </c>
      <c r="J29" s="228">
        <v>0.17988</v>
      </c>
      <c r="K29" s="234">
        <v>-1</v>
      </c>
      <c r="L29" s="228">
        <v>0.22074</v>
      </c>
      <c r="M29" s="234">
        <v>4.9</v>
      </c>
      <c r="N29" s="228">
        <v>0.2594</v>
      </c>
      <c r="O29" s="234">
        <v>4.2</v>
      </c>
      <c r="P29" s="228">
        <v>0.29978</v>
      </c>
      <c r="Q29" s="234">
        <v>3.9</v>
      </c>
      <c r="R29" s="228">
        <v>0.38483</v>
      </c>
      <c r="S29" s="234">
        <v>17.6</v>
      </c>
      <c r="T29" s="228">
        <v>0.47342</v>
      </c>
      <c r="U29" s="234">
        <v>30.3</v>
      </c>
    </row>
    <row r="30" ht="21" customHeight="1" spans="1:21">
      <c r="A30" s="235" t="s">
        <v>327</v>
      </c>
      <c r="B30" s="236">
        <v>75.78258</v>
      </c>
      <c r="C30" s="237">
        <v>-2.6</v>
      </c>
      <c r="D30" s="236">
        <v>9.19178</v>
      </c>
      <c r="E30" s="237">
        <v>-13.2</v>
      </c>
      <c r="F30" s="236">
        <v>14.37845</v>
      </c>
      <c r="G30" s="237">
        <v>-8.4</v>
      </c>
      <c r="H30" s="236">
        <v>19.75835</v>
      </c>
      <c r="I30" s="237">
        <v>-7.8</v>
      </c>
      <c r="J30" s="236">
        <v>25.3862</v>
      </c>
      <c r="K30" s="237">
        <v>-8.7</v>
      </c>
      <c r="L30" s="236">
        <v>31.86671</v>
      </c>
      <c r="M30" s="237">
        <v>-6.8</v>
      </c>
      <c r="N30" s="236">
        <v>37.57529</v>
      </c>
      <c r="O30" s="237">
        <v>-6.5</v>
      </c>
      <c r="P30" s="236">
        <v>44.14395</v>
      </c>
      <c r="Q30" s="237">
        <v>-6.3</v>
      </c>
      <c r="R30" s="236">
        <v>49.56528</v>
      </c>
      <c r="S30" s="237">
        <v>-6.7</v>
      </c>
      <c r="T30" s="236">
        <v>56.65311</v>
      </c>
      <c r="U30" s="237">
        <v>-6.5</v>
      </c>
    </row>
    <row r="31" ht="20" customHeight="1"/>
  </sheetData>
  <mergeCells count="12">
    <mergeCell ref="A1:U1"/>
    <mergeCell ref="B2:C2"/>
    <mergeCell ref="D2:E2"/>
    <mergeCell ref="F2:G2"/>
    <mergeCell ref="H2:I2"/>
    <mergeCell ref="J2:K2"/>
    <mergeCell ref="L2:M2"/>
    <mergeCell ref="N2:O2"/>
    <mergeCell ref="P2:Q2"/>
    <mergeCell ref="R2:S2"/>
    <mergeCell ref="T2:U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8"/>
  <sheetViews>
    <sheetView zoomScale="80" zoomScaleNormal="80" workbookViewId="0">
      <pane xSplit="1" ySplit="3" topLeftCell="B4" activePane="bottomRight" state="frozen"/>
      <selection/>
      <selection pane="topRight"/>
      <selection pane="bottomLeft"/>
      <selection pane="bottomRight" activeCell="W25" sqref="W25"/>
    </sheetView>
  </sheetViews>
  <sheetFormatPr defaultColWidth="9" defaultRowHeight="14.25"/>
  <cols>
    <col min="1" max="1" width="30.625" style="133" customWidth="1"/>
    <col min="2" max="2" width="10.375" style="133"/>
    <col min="3" max="19" width="9.25" style="133"/>
    <col min="20" max="20" width="10.375" style="133"/>
    <col min="21" max="21" width="9.25" style="133"/>
    <col min="22" max="166" width="9" style="133"/>
    <col min="167" max="16384" width="9" style="134"/>
  </cols>
  <sheetData>
    <row r="1" ht="28.5" customHeight="1" spans="1:21">
      <c r="A1" s="135" t="s">
        <v>328</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4.95" customHeight="1" spans="1:21">
      <c r="A4" s="204" t="s">
        <v>329</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c r="T4" s="219">
        <v>176.763</v>
      </c>
      <c r="U4" s="197">
        <v>6.06885101669849</v>
      </c>
    </row>
    <row r="5" ht="24.95" customHeight="1" spans="1:21">
      <c r="A5" s="149" t="s">
        <v>330</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c r="T5" s="219">
        <v>108.6026</v>
      </c>
      <c r="U5" s="197">
        <v>2.07490996216584</v>
      </c>
    </row>
    <row r="6" ht="24.95" customHeight="1" spans="1:21">
      <c r="A6" s="148" t="s">
        <v>331</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c r="T6" s="146">
        <v>55.0772</v>
      </c>
      <c r="U6" s="147">
        <v>10.6900169478743</v>
      </c>
    </row>
    <row r="7" ht="24.95" customHeight="1" spans="1:21">
      <c r="A7" s="148" t="s">
        <v>332</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c r="T7" s="146">
        <v>14.3203</v>
      </c>
      <c r="U7" s="147">
        <v>21.8579213141885</v>
      </c>
    </row>
    <row r="8" ht="24.95" customHeight="1" spans="1:21">
      <c r="A8" s="148" t="s">
        <v>333</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c r="T8" s="146">
        <v>4.6484</v>
      </c>
      <c r="U8" s="147">
        <v>20.0385703246662</v>
      </c>
    </row>
    <row r="9" ht="24.95" customHeight="1" spans="1:21">
      <c r="A9" s="148" t="s">
        <v>334</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c r="T9" s="146">
        <v>11.7705</v>
      </c>
      <c r="U9" s="147">
        <v>1.06643311609696</v>
      </c>
    </row>
    <row r="10" ht="24.95" customHeight="1" spans="1:21">
      <c r="A10" s="148" t="s">
        <v>335</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c r="T10" s="146">
        <v>2.8928</v>
      </c>
      <c r="U10" s="147">
        <v>4.82298800594268</v>
      </c>
    </row>
    <row r="11" ht="24.95" customHeight="1" spans="1:21">
      <c r="A11" s="148" t="s">
        <v>336</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c r="T11" s="146">
        <v>7.1654</v>
      </c>
      <c r="U11" s="147">
        <v>-21.8136242037559</v>
      </c>
    </row>
    <row r="12" ht="24.95" customHeight="1" spans="1:21">
      <c r="A12" s="148" t="s">
        <v>337</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c r="T12" s="146">
        <v>5.4641</v>
      </c>
      <c r="U12" s="147">
        <v>-27.2549358965825</v>
      </c>
    </row>
    <row r="13" ht="24.95" customHeight="1" spans="1:21">
      <c r="A13" s="149" t="s">
        <v>338</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c r="T13" s="219">
        <v>68.1604</v>
      </c>
      <c r="U13" s="197">
        <v>13.1212212240454</v>
      </c>
    </row>
    <row r="14" ht="24.95" customHeight="1" spans="1:21">
      <c r="A14" s="149" t="s">
        <v>339</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c r="T14" s="219">
        <v>449.6999</v>
      </c>
      <c r="U14" s="197">
        <v>9.45361047308455</v>
      </c>
    </row>
    <row r="15" ht="24.95" customHeight="1" spans="1:21">
      <c r="A15" s="148" t="s">
        <v>340</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c r="T15" s="146">
        <v>44.552</v>
      </c>
      <c r="U15" s="147">
        <v>10.1253964212707</v>
      </c>
    </row>
    <row r="16" ht="24.95" customHeight="1" spans="1:21">
      <c r="A16" s="148" t="s">
        <v>341</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c r="T16" s="146">
        <v>1.4945</v>
      </c>
      <c r="U16" s="147">
        <v>21.0807745280726</v>
      </c>
    </row>
    <row r="17" ht="24.95" customHeight="1" spans="1:21">
      <c r="A17" s="148" t="s">
        <v>342</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c r="T17" s="146">
        <v>363.3903</v>
      </c>
      <c r="U17" s="147">
        <v>10.1468775375908</v>
      </c>
    </row>
    <row r="18" ht="24.95" customHeight="1" spans="1:21">
      <c r="A18" s="148" t="s">
        <v>343</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c r="T18" s="146">
        <v>102.9098</v>
      </c>
      <c r="U18" s="147">
        <v>8.8419013049208</v>
      </c>
    </row>
    <row r="19" ht="24.95" customHeight="1" spans="1:21">
      <c r="A19" s="148" t="s">
        <v>344</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c r="T19" s="150">
        <v>2.548</v>
      </c>
      <c r="U19" s="151">
        <v>-11.576901721266</v>
      </c>
    </row>
    <row r="20" ht="24.95" customHeight="1" spans="1:21">
      <c r="A20" s="148" t="s">
        <v>345</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c r="T20" s="146">
        <v>106.037</v>
      </c>
      <c r="U20" s="147">
        <v>6.88588772027441</v>
      </c>
    </row>
    <row r="21" ht="24.95" customHeight="1" spans="1:21">
      <c r="A21" s="148" t="s">
        <v>346</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c r="T21" s="146">
        <v>64.5407</v>
      </c>
      <c r="U21" s="147">
        <v>11.0564878035351</v>
      </c>
    </row>
    <row r="22" ht="24.95" customHeight="1" spans="1:21">
      <c r="A22" s="148" t="s">
        <v>347</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c r="T22" s="146">
        <v>2.4472</v>
      </c>
      <c r="U22" s="147">
        <v>0.78662328569663</v>
      </c>
    </row>
    <row r="23" ht="24.95" customHeight="1" spans="1:21">
      <c r="A23" s="148" t="s">
        <v>348</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c r="T23" s="146">
        <v>12.0307</v>
      </c>
      <c r="U23" s="147">
        <v>21.7103199894787</v>
      </c>
    </row>
    <row r="24" ht="24.95" customHeight="1" spans="1:21">
      <c r="A24" s="211" t="s">
        <v>349</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c r="T24" s="146">
        <v>40.239</v>
      </c>
      <c r="U24" s="147">
        <v>18.7337895137518</v>
      </c>
    </row>
    <row r="25" ht="24.95" customHeight="1" spans="1:21">
      <c r="A25" s="211" t="s">
        <v>350</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c r="T25" s="146">
        <v>9.9926</v>
      </c>
      <c r="U25" s="147">
        <v>17.0367767627079</v>
      </c>
    </row>
    <row r="26" ht="24.95" customHeight="1" spans="1:21">
      <c r="A26" s="211" t="s">
        <v>351</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c r="T26" s="146">
        <v>17.0661</v>
      </c>
      <c r="U26" s="147">
        <v>8.09128105088481</v>
      </c>
    </row>
    <row r="27" ht="24.95" customHeight="1" spans="1:21">
      <c r="A27" s="215" t="s">
        <v>352</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c r="T27" s="153">
        <v>1.5756</v>
      </c>
      <c r="U27" s="154">
        <v>51.136690647482</v>
      </c>
    </row>
    <row r="28" ht="44" customHeight="1" spans="1:21">
      <c r="A28" s="174" t="s">
        <v>353</v>
      </c>
      <c r="B28" s="174"/>
      <c r="C28" s="174"/>
      <c r="D28" s="174"/>
      <c r="E28" s="174"/>
      <c r="F28" s="174"/>
      <c r="G28" s="174"/>
      <c r="H28" s="174"/>
      <c r="I28" s="174"/>
      <c r="J28" s="174"/>
      <c r="K28" s="174"/>
      <c r="L28" s="174"/>
      <c r="M28" s="174"/>
      <c r="N28" s="174"/>
      <c r="O28" s="174"/>
      <c r="P28" s="174"/>
      <c r="Q28" s="174"/>
      <c r="R28" s="174"/>
      <c r="S28" s="174"/>
      <c r="T28" s="174"/>
      <c r="U28" s="174"/>
    </row>
  </sheetData>
  <mergeCells count="13">
    <mergeCell ref="A1:U1"/>
    <mergeCell ref="B2:C2"/>
    <mergeCell ref="D2:E2"/>
    <mergeCell ref="F2:G2"/>
    <mergeCell ref="H2:I2"/>
    <mergeCell ref="J2:K2"/>
    <mergeCell ref="L2:M2"/>
    <mergeCell ref="N2:O2"/>
    <mergeCell ref="P2:Q2"/>
    <mergeCell ref="R2:S2"/>
    <mergeCell ref="T2:U2"/>
    <mergeCell ref="A28:U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35"/>
  <sheetViews>
    <sheetView zoomScale="80" zoomScaleNormal="80" workbookViewId="0">
      <pane xSplit="1" ySplit="3" topLeftCell="B4" activePane="bottomRight" state="frozen"/>
      <selection/>
      <selection pane="topRight"/>
      <selection pane="bottomLeft"/>
      <selection pane="bottomRight" activeCell="W27" sqref="W27"/>
    </sheetView>
  </sheetViews>
  <sheetFormatPr defaultColWidth="9" defaultRowHeight="14.25"/>
  <cols>
    <col min="1" max="1" width="35.5" style="133" customWidth="1"/>
    <col min="2" max="21" width="9.525" style="133" customWidth="1"/>
    <col min="22" max="168" width="9" style="133"/>
    <col min="169" max="16384" width="9" style="134"/>
  </cols>
  <sheetData>
    <row r="1" ht="28.5" customHeight="1" spans="1:21">
      <c r="A1" s="135" t="s">
        <v>354</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3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19.5" customHeight="1" spans="1:21">
      <c r="A4" s="204" t="s">
        <v>355</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c r="T4" s="219">
        <v>5198.5792223328</v>
      </c>
      <c r="U4" s="197">
        <v>5.14237676036324</v>
      </c>
    </row>
    <row r="5" ht="19.5" customHeight="1" spans="1:21">
      <c r="A5" s="148" t="s">
        <v>356</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c r="T5" s="146">
        <v>5189.3455619804</v>
      </c>
      <c r="U5" s="147">
        <v>5.14145923879234</v>
      </c>
    </row>
    <row r="6" ht="19.5" customHeight="1" spans="1:21">
      <c r="A6" s="148" t="s">
        <v>357</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c r="T6" s="146">
        <v>3857.4563033561</v>
      </c>
      <c r="U6" s="147">
        <v>7.91052837123084</v>
      </c>
    </row>
    <row r="7" ht="19.5" customHeight="1" spans="1:21">
      <c r="A7" s="148" t="s">
        <v>358</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c r="T7" s="146">
        <v>581.4883810065</v>
      </c>
      <c r="U7" s="147">
        <v>-7.46333611357733</v>
      </c>
    </row>
    <row r="8" ht="19.5" customHeight="1" spans="1:21">
      <c r="A8" s="148" t="s">
        <v>359</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c r="T8" s="146">
        <v>685.0236922257</v>
      </c>
      <c r="U8" s="147">
        <v>3.80309399263943</v>
      </c>
    </row>
    <row r="9" ht="19.5" customHeight="1" spans="1:21">
      <c r="A9" s="148" t="s">
        <v>360</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c r="T9" s="146">
        <v>65.3771853921</v>
      </c>
      <c r="U9" s="147">
        <v>-9.93784730229113</v>
      </c>
    </row>
    <row r="10" ht="19.5" customHeight="1" spans="1:21">
      <c r="A10" s="148" t="s">
        <v>361</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c r="T10" s="146">
        <v>9.2336603524</v>
      </c>
      <c r="U10" s="147">
        <v>5.66057262051782</v>
      </c>
    </row>
    <row r="11" ht="19.5" customHeight="1" spans="1:21">
      <c r="A11" s="149" t="s">
        <v>362</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c r="T11" s="219">
        <v>4590.1701227298</v>
      </c>
      <c r="U11" s="197">
        <v>6.78880672349328</v>
      </c>
    </row>
    <row r="12" ht="19.5" customHeight="1" spans="1:21">
      <c r="A12" s="148" t="s">
        <v>363</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c r="T12" s="146">
        <v>4579.4171055235</v>
      </c>
      <c r="U12" s="147">
        <v>6.62638389087599</v>
      </c>
    </row>
    <row r="13" ht="19.5" customHeight="1" spans="1:21">
      <c r="A13" s="148" t="s">
        <v>364</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c r="T13" s="146">
        <v>2150.7370190829</v>
      </c>
      <c r="U13" s="147">
        <v>4.06987274794428</v>
      </c>
    </row>
    <row r="14" ht="19.5" customHeight="1" spans="1:21">
      <c r="A14" s="148" t="s">
        <v>365</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c r="T14" s="146">
        <v>2428.6800864406</v>
      </c>
      <c r="U14" s="147">
        <v>8.99751886865789</v>
      </c>
    </row>
    <row r="15" ht="19.5" customHeight="1" spans="1:21">
      <c r="A15" s="148" t="s">
        <v>366</v>
      </c>
      <c r="B15" s="146">
        <v>0</v>
      </c>
      <c r="C15" s="156" t="s">
        <v>17</v>
      </c>
      <c r="D15" s="146">
        <v>0</v>
      </c>
      <c r="E15" s="156" t="s">
        <v>17</v>
      </c>
      <c r="F15" s="146">
        <v>0</v>
      </c>
      <c r="G15" s="156" t="s">
        <v>17</v>
      </c>
      <c r="H15" s="146">
        <v>0</v>
      </c>
      <c r="I15" s="156" t="s">
        <v>17</v>
      </c>
      <c r="J15" s="146">
        <v>0</v>
      </c>
      <c r="K15" s="156" t="s">
        <v>17</v>
      </c>
      <c r="L15" s="146">
        <v>0</v>
      </c>
      <c r="M15" s="156" t="s">
        <v>17</v>
      </c>
      <c r="N15" s="146">
        <v>0</v>
      </c>
      <c r="O15" s="156" t="s">
        <v>17</v>
      </c>
      <c r="P15" s="146">
        <v>0</v>
      </c>
      <c r="Q15" s="156" t="s">
        <v>17</v>
      </c>
      <c r="R15" s="146">
        <v>0</v>
      </c>
      <c r="S15" s="156" t="s">
        <v>17</v>
      </c>
      <c r="T15" s="146">
        <v>0</v>
      </c>
      <c r="U15" s="156" t="s">
        <v>17</v>
      </c>
    </row>
    <row r="16" ht="19.5" customHeight="1" spans="1:21">
      <c r="A16" s="148" t="s">
        <v>367</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c r="T16" s="146">
        <v>10.7530172063</v>
      </c>
      <c r="U16" s="147">
        <v>204.005537170781</v>
      </c>
    </row>
    <row r="17" ht="19.5" customHeight="1" spans="1:21">
      <c r="A17" s="149" t="s">
        <v>368</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c r="T17" s="219">
        <v>5180.6841145291</v>
      </c>
      <c r="U17" s="197">
        <v>5.12681370027096</v>
      </c>
    </row>
    <row r="18" ht="19.5" customHeight="1" spans="1:21">
      <c r="A18" s="148" t="s">
        <v>356</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c r="T18" s="146">
        <v>5171.6164708485</v>
      </c>
      <c r="U18" s="147">
        <v>5.12461920061168</v>
      </c>
    </row>
    <row r="19" ht="19.5" customHeight="1" spans="1:21">
      <c r="A19" s="148" t="s">
        <v>357</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c r="T19" s="146">
        <v>3849.0007372116</v>
      </c>
      <c r="U19" s="147">
        <v>7.91675641228985</v>
      </c>
    </row>
    <row r="20" ht="19.5" customHeight="1" spans="1:21">
      <c r="A20" s="148" t="s">
        <v>369</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c r="T20" s="146">
        <v>1638.1730768552</v>
      </c>
      <c r="U20" s="147">
        <v>6.58123467346352</v>
      </c>
    </row>
    <row r="21" ht="19.5" customHeight="1" spans="1:21">
      <c r="A21" s="148" t="s">
        <v>358</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c r="T21" s="146">
        <v>573.4449821521</v>
      </c>
      <c r="U21" s="147">
        <v>-7.71953078372893</v>
      </c>
    </row>
    <row r="22" ht="19.5" customHeight="1" spans="1:21">
      <c r="A22" s="148" t="s">
        <v>359</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c r="T22" s="146">
        <v>683.8260413027</v>
      </c>
      <c r="U22" s="147">
        <v>3.78328456793928</v>
      </c>
    </row>
    <row r="23" ht="19.5" customHeight="1" spans="1:21">
      <c r="A23" s="148" t="s">
        <v>370</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c r="T23" s="146">
        <v>595.3192314986</v>
      </c>
      <c r="U23" s="147">
        <v>2.14578747228226</v>
      </c>
    </row>
    <row r="24" ht="19.5" customHeight="1" spans="1:21">
      <c r="A24" s="211" t="s">
        <v>360</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c r="T24" s="146">
        <v>65.3447101821</v>
      </c>
      <c r="U24" s="147">
        <v>-9.94175334376926</v>
      </c>
    </row>
    <row r="25" ht="19.5" customHeight="1" spans="1:21">
      <c r="A25" s="211" t="s">
        <v>361</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c r="T25" s="146">
        <v>9.0676436806</v>
      </c>
      <c r="U25" s="147">
        <v>6.39352647453022</v>
      </c>
    </row>
    <row r="26" ht="19.5" customHeight="1" spans="1:21">
      <c r="A26" s="212" t="s">
        <v>371</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c r="T26" s="219">
        <v>4586.9148890803</v>
      </c>
      <c r="U26" s="197">
        <v>6.87188445900979</v>
      </c>
    </row>
    <row r="27" ht="19.5" customHeight="1" spans="1:21">
      <c r="A27" s="211" t="s">
        <v>363</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c r="T27" s="150">
        <v>4576.1624975012</v>
      </c>
      <c r="U27" s="151">
        <v>6.70928360033145</v>
      </c>
    </row>
    <row r="28" ht="19.5" customHeight="1" spans="1:21">
      <c r="A28" s="211" t="s">
        <v>364</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c r="T28" s="146">
        <v>2150.7036785294</v>
      </c>
      <c r="U28" s="147">
        <v>4.07019466695709</v>
      </c>
    </row>
    <row r="29" ht="19.5" customHeight="1" spans="1:21">
      <c r="A29" s="211" t="s">
        <v>372</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c r="T29" s="146">
        <v>2002.9100418494</v>
      </c>
      <c r="U29" s="147">
        <v>4.89881602261353</v>
      </c>
    </row>
    <row r="30" ht="19.5" customHeight="1" spans="1:21">
      <c r="A30" s="211" t="s">
        <v>365</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c r="T30" s="146">
        <v>2425.4588189718</v>
      </c>
      <c r="U30" s="147">
        <v>9.16395633264143</v>
      </c>
    </row>
    <row r="31" ht="19.5" customHeight="1" spans="1:21">
      <c r="A31" s="211" t="s">
        <v>373</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c r="T31" s="146">
        <v>608.9175630807</v>
      </c>
      <c r="U31" s="147">
        <v>-7.73571532136892</v>
      </c>
    </row>
    <row r="32" ht="19.5" customHeight="1" spans="1:21">
      <c r="A32" s="211" t="s">
        <v>374</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c r="T32" s="146">
        <v>1613.0475828538</v>
      </c>
      <c r="U32" s="147">
        <v>15.1088350570639</v>
      </c>
    </row>
    <row r="33" ht="19.5" customHeight="1" spans="1:21">
      <c r="A33" s="211" t="s">
        <v>366</v>
      </c>
      <c r="B33" s="146">
        <v>0</v>
      </c>
      <c r="C33" s="156" t="s">
        <v>17</v>
      </c>
      <c r="D33" s="146">
        <v>0</v>
      </c>
      <c r="E33" s="156" t="s">
        <v>17</v>
      </c>
      <c r="F33" s="146">
        <v>0</v>
      </c>
      <c r="G33" s="156" t="s">
        <v>17</v>
      </c>
      <c r="H33" s="146">
        <v>0</v>
      </c>
      <c r="I33" s="156" t="s">
        <v>17</v>
      </c>
      <c r="J33" s="146">
        <v>0</v>
      </c>
      <c r="K33" s="156" t="s">
        <v>17</v>
      </c>
      <c r="L33" s="146">
        <v>0</v>
      </c>
      <c r="M33" s="156" t="s">
        <v>17</v>
      </c>
      <c r="N33" s="146">
        <v>0</v>
      </c>
      <c r="O33" s="156" t="s">
        <v>17</v>
      </c>
      <c r="P33" s="146">
        <v>0</v>
      </c>
      <c r="Q33" s="156" t="s">
        <v>17</v>
      </c>
      <c r="R33" s="146">
        <v>0</v>
      </c>
      <c r="S33" s="156" t="s">
        <v>17</v>
      </c>
      <c r="T33" s="146">
        <v>0</v>
      </c>
      <c r="U33" s="156" t="s">
        <v>17</v>
      </c>
    </row>
    <row r="34" ht="19.5" customHeight="1" spans="1:21">
      <c r="A34" s="215" t="s">
        <v>367</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c r="T34" s="153">
        <v>10.7523915791</v>
      </c>
      <c r="U34" s="154">
        <v>204.054252465378</v>
      </c>
    </row>
    <row r="35" ht="30" customHeight="1" spans="1:21">
      <c r="A35" s="203" t="s">
        <v>375</v>
      </c>
      <c r="B35" s="203"/>
      <c r="C35" s="203"/>
      <c r="D35" s="203"/>
      <c r="E35" s="203"/>
      <c r="F35" s="203"/>
      <c r="G35" s="203"/>
      <c r="H35" s="203"/>
      <c r="I35" s="203"/>
      <c r="J35" s="203"/>
      <c r="K35" s="203"/>
      <c r="L35" s="203"/>
      <c r="M35" s="203"/>
      <c r="N35" s="203"/>
      <c r="O35" s="203"/>
      <c r="P35" s="203"/>
      <c r="Q35" s="203"/>
      <c r="R35" s="203"/>
      <c r="S35" s="203"/>
      <c r="T35" s="203"/>
      <c r="U35" s="203"/>
    </row>
  </sheetData>
  <mergeCells count="13">
    <mergeCell ref="A1:U1"/>
    <mergeCell ref="B2:C2"/>
    <mergeCell ref="D2:E2"/>
    <mergeCell ref="F2:G2"/>
    <mergeCell ref="H2:I2"/>
    <mergeCell ref="J2:K2"/>
    <mergeCell ref="L2:M2"/>
    <mergeCell ref="N2:O2"/>
    <mergeCell ref="P2:Q2"/>
    <mergeCell ref="R2:S2"/>
    <mergeCell ref="T2:U2"/>
    <mergeCell ref="A35:U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V28"/>
  <sheetViews>
    <sheetView zoomScale="90" zoomScaleNormal="90" workbookViewId="0">
      <pane xSplit="1" ySplit="3" topLeftCell="B4" activePane="bottomRight" state="frozen"/>
      <selection/>
      <selection pane="topRight"/>
      <selection pane="bottomLeft"/>
      <selection pane="bottomRight" activeCell="W26" sqref="W26"/>
    </sheetView>
  </sheetViews>
  <sheetFormatPr defaultColWidth="9" defaultRowHeight="14.25"/>
  <cols>
    <col min="1" max="1" width="29.6416666666667" style="133" customWidth="1"/>
    <col min="2" max="21" width="8.33333333333333" style="133" customWidth="1"/>
    <col min="22" max="162" width="9" style="133"/>
    <col min="163" max="16384" width="9" style="134"/>
  </cols>
  <sheetData>
    <row r="1" ht="28.5" customHeight="1" spans="1:21">
      <c r="A1" s="135" t="s">
        <v>376</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1.6" customHeight="1" spans="1:21">
      <c r="A4" s="204" t="s">
        <v>377</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c r="T4" s="205">
        <v>515.077287</v>
      </c>
      <c r="U4" s="207">
        <v>6.5</v>
      </c>
    </row>
    <row r="5" ht="21.6" customHeight="1" spans="1:21">
      <c r="A5" s="148" t="s">
        <v>378</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c r="T5" s="208">
        <v>166.270464</v>
      </c>
      <c r="U5" s="210">
        <v>5.2</v>
      </c>
    </row>
    <row r="6" ht="21.6" customHeight="1" spans="1:21">
      <c r="A6" s="148" t="s">
        <v>379</v>
      </c>
      <c r="B6" s="208"/>
      <c r="C6" s="210"/>
      <c r="D6" s="208"/>
      <c r="E6" s="210"/>
      <c r="F6" s="208"/>
      <c r="G6" s="210"/>
      <c r="H6" s="208"/>
      <c r="I6" s="210"/>
      <c r="J6" s="208"/>
      <c r="K6" s="210"/>
      <c r="L6" s="208"/>
      <c r="M6" s="210"/>
      <c r="N6" s="208"/>
      <c r="O6" s="210"/>
      <c r="P6" s="208"/>
      <c r="Q6" s="210"/>
      <c r="R6" s="208"/>
      <c r="S6" s="210"/>
      <c r="T6" s="208"/>
      <c r="U6" s="210"/>
    </row>
    <row r="7" ht="21.6" customHeight="1" spans="1:21">
      <c r="A7" s="148" t="s">
        <v>380</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c r="T7" s="208">
        <v>146.71947</v>
      </c>
      <c r="U7" s="210">
        <v>5.2</v>
      </c>
    </row>
    <row r="8" ht="21.6" customHeight="1" spans="1:21">
      <c r="A8" s="148" t="s">
        <v>381</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c r="T8" s="208">
        <v>5.411326</v>
      </c>
      <c r="U8" s="210">
        <v>-54.1</v>
      </c>
    </row>
    <row r="9" ht="21.6" customHeight="1" spans="1:21">
      <c r="A9" s="148" t="s">
        <v>382</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c r="T9" s="208">
        <v>14.123392</v>
      </c>
      <c r="U9" s="210">
        <v>112</v>
      </c>
    </row>
    <row r="10" ht="21.6" customHeight="1" spans="1:21">
      <c r="A10" s="148" t="s">
        <v>383</v>
      </c>
      <c r="B10" s="208"/>
      <c r="C10" s="210"/>
      <c r="D10" s="208"/>
      <c r="E10" s="210"/>
      <c r="F10" s="208"/>
      <c r="G10" s="210"/>
      <c r="H10" s="208"/>
      <c r="I10" s="210"/>
      <c r="J10" s="208"/>
      <c r="K10" s="210"/>
      <c r="L10" s="208"/>
      <c r="M10" s="210"/>
      <c r="N10" s="208"/>
      <c r="O10" s="210"/>
      <c r="P10" s="208"/>
      <c r="Q10" s="210"/>
      <c r="R10" s="208"/>
      <c r="S10" s="210"/>
      <c r="T10" s="208"/>
      <c r="U10" s="210"/>
    </row>
    <row r="11" ht="21.6" customHeight="1" spans="1:21">
      <c r="A11" s="148" t="s">
        <v>384</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c r="T11" s="208">
        <v>77.09803</v>
      </c>
      <c r="U11" s="210">
        <v>15.2</v>
      </c>
    </row>
    <row r="12" ht="21.6" customHeight="1" spans="1:21">
      <c r="A12" s="148" t="s">
        <v>385</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c r="T12" s="208">
        <v>60.477021</v>
      </c>
      <c r="U12" s="210">
        <v>-10.2</v>
      </c>
    </row>
    <row r="13" ht="21.6" customHeight="1" spans="1:21">
      <c r="A13" s="148" t="s">
        <v>386</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c r="T13" s="208">
        <v>28.690019</v>
      </c>
      <c r="U13" s="210">
        <v>20.8</v>
      </c>
    </row>
    <row r="14" ht="21.6" customHeight="1" spans="1:21">
      <c r="A14" s="148" t="s">
        <v>387</v>
      </c>
      <c r="B14" s="208"/>
      <c r="C14" s="210"/>
      <c r="D14" s="208"/>
      <c r="E14" s="210"/>
      <c r="F14" s="208"/>
      <c r="G14" s="210"/>
      <c r="H14" s="208"/>
      <c r="I14" s="210"/>
      <c r="J14" s="208"/>
      <c r="K14" s="210"/>
      <c r="L14" s="208"/>
      <c r="M14" s="210"/>
      <c r="N14" s="208"/>
      <c r="O14" s="210"/>
      <c r="P14" s="208"/>
      <c r="Q14" s="210"/>
      <c r="R14" s="208"/>
      <c r="S14" s="210"/>
      <c r="T14" s="208"/>
      <c r="U14" s="210"/>
    </row>
    <row r="15" ht="21.6" customHeight="1" spans="1:21">
      <c r="A15" s="148" t="s">
        <v>388</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c r="T15" s="208">
        <v>5.568599</v>
      </c>
      <c r="U15" s="210">
        <v>-49.5</v>
      </c>
    </row>
    <row r="16" ht="21.6" customHeight="1" spans="1:21">
      <c r="A16" s="148" t="s">
        <v>389</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c r="T16" s="208">
        <v>4.860298</v>
      </c>
      <c r="U16" s="210">
        <v>-18.1</v>
      </c>
    </row>
    <row r="17" ht="21.6" customHeight="1" spans="1:21">
      <c r="A17" s="148" t="s">
        <v>390</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c r="T17" s="208">
        <v>9.591816</v>
      </c>
      <c r="U17" s="210">
        <v>7.2</v>
      </c>
    </row>
    <row r="18" ht="21.6" customHeight="1" spans="1:21">
      <c r="A18" s="148" t="s">
        <v>391</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c r="T18" s="208">
        <v>20.099339</v>
      </c>
      <c r="U18" s="210">
        <v>16.6</v>
      </c>
    </row>
    <row r="19" ht="21.6" customHeight="1" spans="1:21">
      <c r="A19" s="148" t="s">
        <v>392</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c r="T19" s="208">
        <v>348.806823</v>
      </c>
      <c r="U19" s="210">
        <v>7.2</v>
      </c>
    </row>
    <row r="20" ht="21.6" customHeight="1" spans="1:21">
      <c r="A20" s="148" t="s">
        <v>393</v>
      </c>
      <c r="B20" s="208"/>
      <c r="C20" s="210"/>
      <c r="D20" s="208"/>
      <c r="E20" s="210"/>
      <c r="F20" s="208"/>
      <c r="G20" s="210"/>
      <c r="H20" s="208"/>
      <c r="I20" s="210"/>
      <c r="J20" s="208"/>
      <c r="K20" s="210"/>
      <c r="L20" s="208"/>
      <c r="M20" s="210"/>
      <c r="N20" s="208"/>
      <c r="O20" s="210"/>
      <c r="P20" s="208"/>
      <c r="Q20" s="210"/>
      <c r="R20" s="208"/>
      <c r="S20" s="210"/>
      <c r="T20" s="208"/>
      <c r="U20" s="210"/>
    </row>
    <row r="21" ht="21.6" customHeight="1" spans="1:21">
      <c r="A21" s="211" t="s">
        <v>394</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c r="T21" s="208">
        <v>185.38053</v>
      </c>
      <c r="U21" s="210">
        <v>26.8</v>
      </c>
    </row>
    <row r="22" ht="21.6" customHeight="1" spans="1:21">
      <c r="A22" s="211" t="s">
        <v>395</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c r="T22" s="208">
        <v>4.179792</v>
      </c>
      <c r="U22" s="210">
        <v>-66</v>
      </c>
    </row>
    <row r="23" ht="21.6" customHeight="1" spans="1:21">
      <c r="A23" s="211" t="s">
        <v>396</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c r="T23" s="208">
        <v>155.524758</v>
      </c>
      <c r="U23" s="210">
        <v>8.2</v>
      </c>
    </row>
    <row r="24" ht="21.6" customHeight="1" spans="1:22">
      <c r="A24" s="212" t="s">
        <v>397</v>
      </c>
      <c r="B24" s="213"/>
      <c r="C24" s="207"/>
      <c r="D24" s="213"/>
      <c r="E24" s="207"/>
      <c r="F24" s="213"/>
      <c r="G24" s="207"/>
      <c r="H24" s="213"/>
      <c r="I24" s="207"/>
      <c r="J24" s="213"/>
      <c r="K24" s="207"/>
      <c r="L24" s="213"/>
      <c r="M24" s="207"/>
      <c r="N24" s="213"/>
      <c r="O24" s="207"/>
      <c r="P24" s="213"/>
      <c r="Q24" s="207"/>
      <c r="R24" s="213"/>
      <c r="S24" s="207"/>
      <c r="T24" s="213"/>
      <c r="U24" s="207"/>
      <c r="V24" s="162"/>
    </row>
    <row r="25" ht="21.6" customHeight="1" spans="1:22">
      <c r="A25" s="211" t="s">
        <v>398</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214">
        <v>43</v>
      </c>
      <c r="U25" s="210">
        <v>-4.4</v>
      </c>
      <c r="V25" s="162"/>
    </row>
    <row r="26" ht="21.6" customHeight="1" spans="1:22">
      <c r="A26" s="211" t="s">
        <v>399</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208">
        <v>1.8178</v>
      </c>
      <c r="U26" s="210">
        <v>-19.7</v>
      </c>
      <c r="V26" s="162"/>
    </row>
    <row r="27" ht="21.6" customHeight="1" spans="1:22">
      <c r="A27" s="215" t="s">
        <v>400</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216">
        <v>1.2667</v>
      </c>
      <c r="U27" s="218">
        <v>-96.6</v>
      </c>
      <c r="V27" s="162"/>
    </row>
    <row r="28" ht="34" customHeight="1" spans="1:22">
      <c r="A28" s="174" t="s">
        <v>401</v>
      </c>
      <c r="B28" s="174"/>
      <c r="C28" s="174"/>
      <c r="D28" s="174"/>
      <c r="E28" s="174"/>
      <c r="F28" s="174"/>
      <c r="G28" s="174"/>
      <c r="H28" s="174"/>
      <c r="I28" s="174"/>
      <c r="J28" s="174"/>
      <c r="K28" s="174"/>
      <c r="L28" s="174"/>
      <c r="M28" s="174"/>
      <c r="N28" s="174"/>
      <c r="O28" s="174"/>
      <c r="P28" s="174"/>
      <c r="Q28" s="174"/>
      <c r="R28" s="174"/>
      <c r="S28" s="174"/>
      <c r="V28" s="162"/>
    </row>
  </sheetData>
  <mergeCells count="13">
    <mergeCell ref="A1:U1"/>
    <mergeCell ref="B2:C2"/>
    <mergeCell ref="D2:E2"/>
    <mergeCell ref="F2:G2"/>
    <mergeCell ref="H2:I2"/>
    <mergeCell ref="J2:K2"/>
    <mergeCell ref="L2:M2"/>
    <mergeCell ref="N2:O2"/>
    <mergeCell ref="P2:Q2"/>
    <mergeCell ref="R2:S2"/>
    <mergeCell ref="T2:U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8"/>
  <sheetViews>
    <sheetView zoomScale="90" zoomScaleNormal="90" workbookViewId="0">
      <pane xSplit="1" ySplit="3" topLeftCell="B4" activePane="bottomRight" state="frozen"/>
      <selection/>
      <selection pane="topRight"/>
      <selection pane="bottomLeft"/>
      <selection pane="bottomRight" activeCell="T11" sqref="T11"/>
    </sheetView>
  </sheetViews>
  <sheetFormatPr defaultColWidth="9" defaultRowHeight="14.25"/>
  <cols>
    <col min="1" max="1" width="27.9166666666667" style="133" customWidth="1"/>
    <col min="2" max="19" width="9" style="133"/>
    <col min="20" max="20" width="9.25" style="133"/>
    <col min="21" max="21" width="9.16666666666667" style="133" customWidth="1"/>
    <col min="22" max="153" width="9" style="133"/>
    <col min="154" max="16384" width="9" style="134"/>
  </cols>
  <sheetData>
    <row r="1" ht="28.5" customHeight="1" spans="1:21">
      <c r="A1" s="135" t="s">
        <v>402</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5.1" customHeight="1" spans="1:21">
      <c r="A4" s="142" t="s">
        <v>403</v>
      </c>
      <c r="B4" s="181">
        <v>30810</v>
      </c>
      <c r="C4" s="182">
        <v>3.6</v>
      </c>
      <c r="D4" s="181" t="s">
        <v>17</v>
      </c>
      <c r="E4" s="182" t="s">
        <v>17</v>
      </c>
      <c r="F4" s="183">
        <v>8816</v>
      </c>
      <c r="G4" s="184">
        <v>4.6</v>
      </c>
      <c r="H4" s="181" t="s">
        <v>17</v>
      </c>
      <c r="I4" s="182" t="s">
        <v>17</v>
      </c>
      <c r="J4" s="181" t="s">
        <v>17</v>
      </c>
      <c r="K4" s="182" t="s">
        <v>17</v>
      </c>
      <c r="L4" s="183">
        <v>16564.8543549596</v>
      </c>
      <c r="M4" s="184">
        <v>4.95307131234739</v>
      </c>
      <c r="N4" s="181" t="s">
        <v>17</v>
      </c>
      <c r="O4" s="182" t="s">
        <v>17</v>
      </c>
      <c r="P4" s="181" t="s">
        <v>17</v>
      </c>
      <c r="Q4" s="182" t="s">
        <v>17</v>
      </c>
      <c r="R4" s="183">
        <v>24852</v>
      </c>
      <c r="S4" s="184">
        <v>4.9</v>
      </c>
      <c r="T4" s="181" t="s">
        <v>17</v>
      </c>
      <c r="U4" s="182" t="s">
        <v>17</v>
      </c>
    </row>
    <row r="5" ht="35.1" customHeight="1" spans="1:21">
      <c r="A5" s="145" t="s">
        <v>404</v>
      </c>
      <c r="B5" s="185">
        <v>38452</v>
      </c>
      <c r="C5" s="186">
        <v>2.5</v>
      </c>
      <c r="D5" s="185" t="s">
        <v>17</v>
      </c>
      <c r="E5" s="186" t="s">
        <v>17</v>
      </c>
      <c r="F5" s="187">
        <v>10911</v>
      </c>
      <c r="G5" s="188">
        <v>3.4</v>
      </c>
      <c r="H5" s="185" t="s">
        <v>17</v>
      </c>
      <c r="I5" s="186" t="s">
        <v>17</v>
      </c>
      <c r="J5" s="185" t="s">
        <v>17</v>
      </c>
      <c r="K5" s="186" t="s">
        <v>17</v>
      </c>
      <c r="L5" s="187">
        <v>20299.0090658352</v>
      </c>
      <c r="M5" s="188">
        <v>3.81583779860886</v>
      </c>
      <c r="N5" s="185" t="s">
        <v>17</v>
      </c>
      <c r="O5" s="186" t="s">
        <v>17</v>
      </c>
      <c r="P5" s="185" t="s">
        <v>17</v>
      </c>
      <c r="Q5" s="186" t="s">
        <v>17</v>
      </c>
      <c r="R5" s="187">
        <v>30500</v>
      </c>
      <c r="S5" s="188">
        <v>3.8</v>
      </c>
      <c r="T5" s="185" t="s">
        <v>17</v>
      </c>
      <c r="U5" s="186" t="s">
        <v>17</v>
      </c>
    </row>
    <row r="6" ht="35.1" customHeight="1" spans="1:21">
      <c r="A6" s="189" t="s">
        <v>405</v>
      </c>
      <c r="B6" s="190">
        <v>23735</v>
      </c>
      <c r="C6" s="191">
        <v>4.3</v>
      </c>
      <c r="D6" s="190" t="s">
        <v>17</v>
      </c>
      <c r="E6" s="191" t="s">
        <v>17</v>
      </c>
      <c r="F6" s="192">
        <v>6835</v>
      </c>
      <c r="G6" s="193">
        <v>5.8</v>
      </c>
      <c r="H6" s="190" t="s">
        <v>17</v>
      </c>
      <c r="I6" s="191" t="s">
        <v>17</v>
      </c>
      <c r="J6" s="190" t="s">
        <v>17</v>
      </c>
      <c r="K6" s="191" t="s">
        <v>17</v>
      </c>
      <c r="L6" s="192">
        <v>13034.9279662032</v>
      </c>
      <c r="M6" s="193">
        <v>6.03279592605148</v>
      </c>
      <c r="N6" s="190" t="s">
        <v>17</v>
      </c>
      <c r="O6" s="191" t="s">
        <v>17</v>
      </c>
      <c r="P6" s="190" t="s">
        <v>17</v>
      </c>
      <c r="Q6" s="191" t="s">
        <v>17</v>
      </c>
      <c r="R6" s="192">
        <v>19514</v>
      </c>
      <c r="S6" s="193">
        <v>5.9</v>
      </c>
      <c r="T6" s="190" t="s">
        <v>17</v>
      </c>
      <c r="U6" s="191" t="s">
        <v>17</v>
      </c>
    </row>
    <row r="7" s="133" customFormat="1" ht="22.15" customHeight="1" spans="1:1">
      <c r="A7" s="194"/>
    </row>
    <row r="8" s="133" customFormat="1" ht="22.15" customHeight="1" spans="1:21">
      <c r="A8" s="135" t="s">
        <v>406</v>
      </c>
      <c r="B8" s="135"/>
      <c r="C8" s="135"/>
      <c r="D8" s="135"/>
      <c r="E8" s="135"/>
      <c r="F8" s="135"/>
      <c r="G8" s="135"/>
      <c r="H8" s="135"/>
      <c r="I8" s="135"/>
      <c r="J8" s="135"/>
      <c r="K8" s="135"/>
      <c r="L8" s="135"/>
      <c r="M8" s="135"/>
      <c r="N8" s="135"/>
      <c r="O8" s="135"/>
      <c r="P8" s="135"/>
      <c r="Q8" s="135"/>
      <c r="R8" s="135"/>
      <c r="S8" s="135"/>
      <c r="T8" s="135"/>
      <c r="U8" s="135"/>
    </row>
    <row r="9" ht="21" customHeight="1" spans="1:21">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c r="T9" s="137" t="s">
        <v>12</v>
      </c>
      <c r="U9" s="138"/>
    </row>
    <row r="10" ht="30.6" customHeight="1" spans="1:21">
      <c r="A10" s="195"/>
      <c r="B10" s="140" t="s">
        <v>407</v>
      </c>
      <c r="C10" s="141" t="s">
        <v>408</v>
      </c>
      <c r="D10" s="140" t="s">
        <v>407</v>
      </c>
      <c r="E10" s="141" t="s">
        <v>408</v>
      </c>
      <c r="F10" s="140" t="s">
        <v>407</v>
      </c>
      <c r="G10" s="141" t="s">
        <v>408</v>
      </c>
      <c r="H10" s="140" t="s">
        <v>407</v>
      </c>
      <c r="I10" s="141" t="s">
        <v>408</v>
      </c>
      <c r="J10" s="140" t="s">
        <v>407</v>
      </c>
      <c r="K10" s="141" t="s">
        <v>408</v>
      </c>
      <c r="L10" s="140" t="s">
        <v>407</v>
      </c>
      <c r="M10" s="141" t="s">
        <v>408</v>
      </c>
      <c r="N10" s="140" t="s">
        <v>407</v>
      </c>
      <c r="O10" s="141" t="s">
        <v>408</v>
      </c>
      <c r="P10" s="140" t="s">
        <v>407</v>
      </c>
      <c r="Q10" s="141" t="s">
        <v>408</v>
      </c>
      <c r="R10" s="140" t="s">
        <v>407</v>
      </c>
      <c r="S10" s="141" t="s">
        <v>408</v>
      </c>
      <c r="T10" s="140" t="s">
        <v>407</v>
      </c>
      <c r="U10" s="141" t="s">
        <v>408</v>
      </c>
    </row>
    <row r="11" ht="21.95" customHeight="1" spans="1:21">
      <c r="A11" s="149" t="s">
        <v>409</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c r="T11" s="196">
        <v>99.99079132</v>
      </c>
      <c r="U11" s="197">
        <v>99.59876953</v>
      </c>
    </row>
    <row r="12" ht="21.95" customHeight="1" spans="1:21">
      <c r="A12" s="148" t="s">
        <v>410</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c r="T12" s="198">
        <v>99.75394248</v>
      </c>
      <c r="U12" s="147">
        <v>99.60140034</v>
      </c>
    </row>
    <row r="13" ht="21.95" customHeight="1" spans="1:21">
      <c r="A13" s="148" t="s">
        <v>411</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c r="T13" s="198">
        <v>100.25203299</v>
      </c>
      <c r="U13" s="147">
        <v>101.83096008</v>
      </c>
    </row>
    <row r="14" ht="21.95" customHeight="1" spans="1:21">
      <c r="A14" s="148" t="s">
        <v>412</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c r="T14" s="198">
        <v>108.28614523</v>
      </c>
      <c r="U14" s="147">
        <v>97.49978827</v>
      </c>
    </row>
    <row r="15" ht="21.95" customHeight="1" spans="1:21">
      <c r="A15" s="148" t="s">
        <v>413</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c r="T15" s="198">
        <v>94.87088624</v>
      </c>
      <c r="U15" s="147">
        <v>99.14043567</v>
      </c>
    </row>
    <row r="16" ht="21.95" customHeight="1" spans="1:21">
      <c r="A16" s="148" t="s">
        <v>414</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c r="T16" s="198">
        <v>104.27263499</v>
      </c>
      <c r="U16" s="147">
        <v>100.87790086</v>
      </c>
    </row>
    <row r="17" ht="21.95" customHeight="1" spans="1:21">
      <c r="A17" s="148" t="s">
        <v>415</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c r="T17" s="198">
        <v>97.51483102</v>
      </c>
      <c r="U17" s="147">
        <v>99.04765526</v>
      </c>
    </row>
    <row r="18" ht="21.95" customHeight="1" spans="1:21">
      <c r="A18" s="148" t="s">
        <v>416</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c r="T18" s="198">
        <v>100.25479214</v>
      </c>
      <c r="U18" s="147">
        <v>100.78857112</v>
      </c>
    </row>
    <row r="19" ht="21.95" customHeight="1" spans="1:21">
      <c r="A19" s="148" t="s">
        <v>417</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c r="T19" s="198">
        <v>105.07955123</v>
      </c>
      <c r="U19" s="147">
        <v>101.51977685</v>
      </c>
    </row>
    <row r="20" ht="21.95" customHeight="1" spans="1:21">
      <c r="A20" s="148" t="s">
        <v>418</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c r="T20" s="198">
        <v>99.20627709</v>
      </c>
      <c r="U20" s="147">
        <v>99.39116307</v>
      </c>
    </row>
    <row r="21" ht="21.95" customHeight="1" spans="1:21">
      <c r="A21" s="148" t="s">
        <v>419</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c r="T21" s="198">
        <v>101.34646479</v>
      </c>
      <c r="U21" s="147">
        <v>100.51243442</v>
      </c>
    </row>
    <row r="22" ht="21.95" customHeight="1" spans="1:21">
      <c r="A22" s="148" t="s">
        <v>420</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c r="T22" s="198">
        <v>97.69736237</v>
      </c>
      <c r="U22" s="147">
        <v>96.91556465</v>
      </c>
    </row>
    <row r="23" ht="21.95" customHeight="1" spans="1:21">
      <c r="A23" s="148" t="s">
        <v>421</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c r="T23" s="198">
        <v>99.47548558</v>
      </c>
      <c r="U23" s="147">
        <v>99.87687774</v>
      </c>
    </row>
    <row r="24" ht="21.95" customHeight="1" spans="1:21">
      <c r="A24" s="148" t="s">
        <v>422</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c r="T24" s="198">
        <v>100</v>
      </c>
      <c r="U24" s="147">
        <v>99.9939422</v>
      </c>
    </row>
    <row r="25" ht="21.95" customHeight="1" spans="1:21">
      <c r="A25" s="148" t="s">
        <v>423</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c r="T25" s="198">
        <v>100.02768983</v>
      </c>
      <c r="U25" s="147">
        <v>99.90988817</v>
      </c>
    </row>
    <row r="26" ht="21.95" customHeight="1" spans="1:21">
      <c r="A26" s="148" t="s">
        <v>424</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c r="T26" s="199">
        <v>109.61348254</v>
      </c>
      <c r="U26" s="151">
        <v>105.45728106</v>
      </c>
    </row>
    <row r="27" ht="21.95" customHeight="1" spans="1:21">
      <c r="A27" s="200" t="s">
        <v>425</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c r="T27" s="201">
        <v>99.63167591</v>
      </c>
      <c r="U27" s="202">
        <v>99.58194886</v>
      </c>
    </row>
    <row r="28" ht="21.6" customHeight="1" spans="1:19">
      <c r="A28" s="203" t="s">
        <v>426</v>
      </c>
      <c r="B28" s="203"/>
      <c r="C28" s="203"/>
      <c r="D28" s="203"/>
      <c r="E28" s="203"/>
      <c r="F28" s="203"/>
      <c r="G28" s="203"/>
      <c r="H28" s="203"/>
      <c r="I28" s="203"/>
      <c r="J28" s="203"/>
      <c r="K28" s="203"/>
      <c r="L28" s="203"/>
      <c r="M28" s="203"/>
      <c r="N28" s="203"/>
      <c r="O28" s="203"/>
      <c r="P28" s="203"/>
      <c r="Q28" s="203"/>
      <c r="R28" s="203"/>
      <c r="S28" s="203"/>
    </row>
  </sheetData>
  <mergeCells count="25">
    <mergeCell ref="A1:U1"/>
    <mergeCell ref="B2:C2"/>
    <mergeCell ref="D2:E2"/>
    <mergeCell ref="F2:G2"/>
    <mergeCell ref="H2:I2"/>
    <mergeCell ref="J2:K2"/>
    <mergeCell ref="L2:M2"/>
    <mergeCell ref="N2:O2"/>
    <mergeCell ref="P2:Q2"/>
    <mergeCell ref="R2:S2"/>
    <mergeCell ref="T2:U2"/>
    <mergeCell ref="A8:U8"/>
    <mergeCell ref="B9:C9"/>
    <mergeCell ref="D9:E9"/>
    <mergeCell ref="F9:G9"/>
    <mergeCell ref="H9:I9"/>
    <mergeCell ref="J9:K9"/>
    <mergeCell ref="L9:M9"/>
    <mergeCell ref="N9:O9"/>
    <mergeCell ref="P9:Q9"/>
    <mergeCell ref="R9:S9"/>
    <mergeCell ref="T9:U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zoomScale="90" zoomScaleNormal="90" workbookViewId="0">
      <pane xSplit="1" ySplit="3" topLeftCell="B4" activePane="bottomRight" state="frozen"/>
      <selection/>
      <selection pane="topRight"/>
      <selection pane="bottomLeft"/>
      <selection pane="bottomRight" activeCell="S25" sqref="S25"/>
    </sheetView>
  </sheetViews>
  <sheetFormatPr defaultColWidth="9" defaultRowHeight="14.25"/>
  <cols>
    <col min="1" max="1" width="36.1083333333333" style="133" customWidth="1"/>
    <col min="2" max="2" width="11.8" style="133" customWidth="1"/>
    <col min="3" max="7" width="10" style="133" customWidth="1"/>
    <col min="8" max="8" width="11.3833333333333" style="133" customWidth="1"/>
    <col min="9" max="9" width="10" style="133" customWidth="1"/>
    <col min="10" max="187" width="9" style="133"/>
    <col min="188" max="16384" width="9" style="134"/>
  </cols>
  <sheetData>
    <row r="1" ht="28.5" customHeight="1" spans="1:9">
      <c r="A1" s="135" t="s">
        <v>427</v>
      </c>
      <c r="B1" s="135"/>
      <c r="C1" s="135"/>
      <c r="D1" s="135"/>
      <c r="E1" s="135"/>
      <c r="F1" s="135"/>
      <c r="G1" s="135"/>
      <c r="H1" s="135"/>
      <c r="I1" s="135"/>
    </row>
    <row r="2" ht="21" customHeight="1" spans="1:9">
      <c r="A2" s="136" t="s">
        <v>1</v>
      </c>
      <c r="B2" s="137" t="s">
        <v>3</v>
      </c>
      <c r="C2" s="138"/>
      <c r="D2" s="137" t="s">
        <v>5</v>
      </c>
      <c r="E2" s="138"/>
      <c r="F2" s="137" t="s">
        <v>8</v>
      </c>
      <c r="G2" s="138"/>
      <c r="H2" s="137" t="s">
        <v>11</v>
      </c>
      <c r="I2" s="138"/>
    </row>
    <row r="3" ht="21" customHeight="1" spans="1:9">
      <c r="A3" s="139"/>
      <c r="B3" s="140" t="s">
        <v>13</v>
      </c>
      <c r="C3" s="141" t="s">
        <v>14</v>
      </c>
      <c r="D3" s="140" t="s">
        <v>13</v>
      </c>
      <c r="E3" s="141" t="s">
        <v>14</v>
      </c>
      <c r="F3" s="140" t="s">
        <v>13</v>
      </c>
      <c r="G3" s="141" t="s">
        <v>14</v>
      </c>
      <c r="H3" s="140" t="s">
        <v>13</v>
      </c>
      <c r="I3" s="141" t="s">
        <v>14</v>
      </c>
    </row>
    <row r="4" ht="22.9" customHeight="1" spans="1:9">
      <c r="A4" s="142" t="s">
        <v>428</v>
      </c>
      <c r="B4" s="143"/>
      <c r="C4" s="144"/>
      <c r="D4" s="143"/>
      <c r="E4" s="144"/>
      <c r="F4" s="143"/>
      <c r="G4" s="144"/>
      <c r="H4" s="143"/>
      <c r="I4" s="144"/>
    </row>
    <row r="5" ht="22.9" customHeight="1" spans="1:9">
      <c r="A5" s="145" t="s">
        <v>429</v>
      </c>
      <c r="B5" s="146">
        <v>3839.9317193847</v>
      </c>
      <c r="C5" s="170">
        <v>1.18304940409671</v>
      </c>
      <c r="D5" s="146">
        <v>858.304540565101</v>
      </c>
      <c r="E5" s="170">
        <v>3.04322047865311</v>
      </c>
      <c r="F5" s="146">
        <v>1811.2613921385</v>
      </c>
      <c r="G5" s="170">
        <v>5.08117519608587</v>
      </c>
      <c r="H5" s="146">
        <v>2815.34660119786</v>
      </c>
      <c r="I5" s="170">
        <v>4.95906235413757</v>
      </c>
    </row>
    <row r="6" ht="22.9" customHeight="1" spans="1:9">
      <c r="A6" s="148" t="s">
        <v>89</v>
      </c>
      <c r="B6" s="146">
        <v>380.79076381865</v>
      </c>
      <c r="C6" s="170">
        <v>0.323619364288803</v>
      </c>
      <c r="D6" s="146">
        <v>88.6888955161776</v>
      </c>
      <c r="E6" s="170">
        <v>3.06537897759706</v>
      </c>
      <c r="F6" s="146">
        <v>172.648131053182</v>
      </c>
      <c r="G6" s="170">
        <v>2.58938092566272</v>
      </c>
      <c r="H6" s="146">
        <v>267.311502879741</v>
      </c>
      <c r="I6" s="170">
        <v>2.82957450368045</v>
      </c>
    </row>
    <row r="7" ht="22.9" customHeight="1" spans="1:9">
      <c r="A7" s="148" t="s">
        <v>90</v>
      </c>
      <c r="B7" s="146">
        <v>463.372798362964</v>
      </c>
      <c r="C7" s="170">
        <v>2.96516779265683</v>
      </c>
      <c r="D7" s="146">
        <v>107.300177536198</v>
      </c>
      <c r="E7" s="170">
        <v>4.01833288110947</v>
      </c>
      <c r="F7" s="146">
        <v>233.292990912408</v>
      </c>
      <c r="G7" s="170">
        <v>4.67357271917865</v>
      </c>
      <c r="H7" s="146">
        <v>348.073369234074</v>
      </c>
      <c r="I7" s="170">
        <v>3.95119130195785</v>
      </c>
    </row>
    <row r="8" ht="22.9" customHeight="1" spans="1:9">
      <c r="A8" s="148" t="s">
        <v>91</v>
      </c>
      <c r="B8" s="146">
        <v>407.42080710813</v>
      </c>
      <c r="C8" s="170">
        <v>0.173956833428491</v>
      </c>
      <c r="D8" s="146">
        <v>102.301258249168</v>
      </c>
      <c r="E8" s="170">
        <v>0.237420161658804</v>
      </c>
      <c r="F8" s="146">
        <v>217.693779717206</v>
      </c>
      <c r="G8" s="170">
        <v>5.06947728996498</v>
      </c>
      <c r="H8" s="146">
        <v>331.228410329873</v>
      </c>
      <c r="I8" s="170">
        <v>9.62929017230411</v>
      </c>
    </row>
    <row r="9" ht="22.9" customHeight="1" spans="1:9">
      <c r="A9" s="148" t="s">
        <v>92</v>
      </c>
      <c r="B9" s="146">
        <v>220.707301222232</v>
      </c>
      <c r="C9" s="170">
        <v>0.216718091427225</v>
      </c>
      <c r="D9" s="146">
        <v>47.9053059467947</v>
      </c>
      <c r="E9" s="170">
        <v>1.04704104898019</v>
      </c>
      <c r="F9" s="146">
        <v>97.3061292689975</v>
      </c>
      <c r="G9" s="170">
        <v>0.103356154484374</v>
      </c>
      <c r="H9" s="146">
        <v>152.081001653664</v>
      </c>
      <c r="I9" s="170">
        <v>0.187322114574101</v>
      </c>
    </row>
    <row r="10" ht="22.9" customHeight="1" spans="1:9">
      <c r="A10" s="148" t="s">
        <v>93</v>
      </c>
      <c r="B10" s="146">
        <v>314.634350399105</v>
      </c>
      <c r="C10" s="170">
        <v>0.0924100461061244</v>
      </c>
      <c r="D10" s="146">
        <v>65.8254678300496</v>
      </c>
      <c r="E10" s="170">
        <v>1.13513511803878</v>
      </c>
      <c r="F10" s="146">
        <v>134.452184375577</v>
      </c>
      <c r="G10" s="170">
        <v>1.99131373264893</v>
      </c>
      <c r="H10" s="146">
        <v>217.546945685493</v>
      </c>
      <c r="I10" s="170">
        <v>1.98598667044156</v>
      </c>
    </row>
    <row r="11" ht="22.9" customHeight="1" spans="1:9">
      <c r="A11" s="148" t="s">
        <v>94</v>
      </c>
      <c r="B11" s="146">
        <v>263.143622930598</v>
      </c>
      <c r="C11" s="170">
        <v>1.96578815136699</v>
      </c>
      <c r="D11" s="146">
        <v>61.1344068013402</v>
      </c>
      <c r="E11" s="170">
        <v>3.03138856377114</v>
      </c>
      <c r="F11" s="146">
        <v>122.89061722794</v>
      </c>
      <c r="G11" s="170">
        <v>3.95071876841327</v>
      </c>
      <c r="H11" s="146">
        <v>186.732559337973</v>
      </c>
      <c r="I11" s="170">
        <v>4.98386958851798</v>
      </c>
    </row>
    <row r="12" ht="22.9" customHeight="1" spans="1:9">
      <c r="A12" s="148" t="s">
        <v>95</v>
      </c>
      <c r="B12" s="146">
        <v>390.363560734226</v>
      </c>
      <c r="C12" s="170">
        <v>5.04180661051849</v>
      </c>
      <c r="D12" s="146">
        <v>87.4683683523361</v>
      </c>
      <c r="E12" s="170">
        <v>5.83228237894286</v>
      </c>
      <c r="F12" s="146">
        <v>182.914480495725</v>
      </c>
      <c r="G12" s="170">
        <v>6.24568143138808</v>
      </c>
      <c r="H12" s="146">
        <v>286.790798940278</v>
      </c>
      <c r="I12" s="170">
        <v>6.81819371393684</v>
      </c>
    </row>
    <row r="13" ht="22.9" customHeight="1" spans="1:9">
      <c r="A13" s="148" t="s">
        <v>96</v>
      </c>
      <c r="B13" s="146">
        <v>427.189519966917</v>
      </c>
      <c r="C13" s="170">
        <v>0.602315938126367</v>
      </c>
      <c r="D13" s="146">
        <v>81.6913361660355</v>
      </c>
      <c r="E13" s="170">
        <v>3.08157082905205</v>
      </c>
      <c r="F13" s="146">
        <v>185.22518337473</v>
      </c>
      <c r="G13" s="170">
        <v>5.17418452290408</v>
      </c>
      <c r="H13" s="146">
        <v>296.660907493625</v>
      </c>
      <c r="I13" s="170">
        <v>4.98312746239775</v>
      </c>
    </row>
    <row r="14" ht="22.9" customHeight="1" spans="1:9">
      <c r="A14" s="148" t="s">
        <v>97</v>
      </c>
      <c r="B14" s="146">
        <v>579.14655447555</v>
      </c>
      <c r="C14" s="170">
        <v>3.36404631706011</v>
      </c>
      <c r="D14" s="146">
        <v>111.029304511143</v>
      </c>
      <c r="E14" s="170">
        <v>3.19173318175802</v>
      </c>
      <c r="F14" s="146">
        <v>249.566104631621</v>
      </c>
      <c r="G14" s="170">
        <v>1.10989606762526</v>
      </c>
      <c r="H14" s="146">
        <v>398.64323023762</v>
      </c>
      <c r="I14" s="170">
        <v>1.95482202350689</v>
      </c>
    </row>
    <row r="15" ht="22.9" customHeight="1" spans="1:9">
      <c r="A15" s="148" t="s">
        <v>430</v>
      </c>
      <c r="B15" s="146">
        <v>725.759886347592</v>
      </c>
      <c r="C15" s="170">
        <v>0.333944173974785</v>
      </c>
      <c r="D15" s="146">
        <v>178.864675890782</v>
      </c>
      <c r="E15" s="170">
        <v>4.02960798833479</v>
      </c>
      <c r="F15" s="146">
        <v>359.393324534088</v>
      </c>
      <c r="G15" s="170">
        <v>10.8047908472228</v>
      </c>
      <c r="H15" s="146">
        <v>558.543730799897</v>
      </c>
      <c r="I15" s="170">
        <v>8.64737715424992</v>
      </c>
    </row>
    <row r="16" ht="22.9" customHeight="1" spans="1:9">
      <c r="A16" s="148"/>
      <c r="B16" s="146"/>
      <c r="C16" s="147"/>
      <c r="D16" s="146"/>
      <c r="E16" s="147"/>
      <c r="F16" s="146"/>
      <c r="G16" s="147"/>
      <c r="H16" s="146"/>
      <c r="I16" s="147"/>
    </row>
    <row r="17" ht="22.9" customHeight="1" spans="1:9">
      <c r="A17" s="149" t="s">
        <v>431</v>
      </c>
      <c r="B17" s="146"/>
      <c r="C17" s="147"/>
      <c r="D17" s="146"/>
      <c r="E17" s="147"/>
      <c r="F17" s="146"/>
      <c r="G17" s="147"/>
      <c r="H17" s="146"/>
      <c r="I17" s="147"/>
    </row>
    <row r="18" ht="22.9" customHeight="1" spans="1:9">
      <c r="A18" s="145" t="s">
        <v>429</v>
      </c>
      <c r="B18" s="146">
        <v>733.873003596183</v>
      </c>
      <c r="C18" s="147">
        <v>3.57733833440932</v>
      </c>
      <c r="D18" s="146">
        <v>113.058508596589</v>
      </c>
      <c r="E18" s="147">
        <v>2.97355119622196</v>
      </c>
      <c r="F18" s="146">
        <v>283.64860496425</v>
      </c>
      <c r="G18" s="147">
        <v>3.95773563359805</v>
      </c>
      <c r="H18" s="146">
        <v>466.046540727997</v>
      </c>
      <c r="I18" s="147">
        <v>4.59390068828334</v>
      </c>
    </row>
    <row r="19" ht="22.9" customHeight="1" spans="1:9">
      <c r="A19" s="148" t="s">
        <v>89</v>
      </c>
      <c r="B19" s="150">
        <v>0.807463019195617</v>
      </c>
      <c r="C19" s="151">
        <v>-25.0016402169783</v>
      </c>
      <c r="D19" s="150">
        <v>0.141199691688733</v>
      </c>
      <c r="E19" s="151">
        <v>-1.0555636976881</v>
      </c>
      <c r="F19" s="150">
        <v>0.321948876512059</v>
      </c>
      <c r="G19" s="151">
        <v>-0.164314103997981</v>
      </c>
      <c r="H19" s="150">
        <v>0.52210397453462</v>
      </c>
      <c r="I19" s="151">
        <v>0.0296536158878524</v>
      </c>
    </row>
    <row r="20" ht="22.9" customHeight="1" spans="1:9">
      <c r="A20" s="148" t="s">
        <v>90</v>
      </c>
      <c r="B20" s="146">
        <v>3.12218107023545</v>
      </c>
      <c r="C20" s="147">
        <v>1.5880612834023</v>
      </c>
      <c r="D20" s="146">
        <v>0.567439158479633</v>
      </c>
      <c r="E20" s="147">
        <v>4.576696499253</v>
      </c>
      <c r="F20" s="146">
        <v>1.26331380254634</v>
      </c>
      <c r="G20" s="147">
        <v>4.17426681789861</v>
      </c>
      <c r="H20" s="146">
        <v>2.28471131811869</v>
      </c>
      <c r="I20" s="147">
        <v>2.89252757350395</v>
      </c>
    </row>
    <row r="21" ht="22.9" customHeight="1" spans="1:9">
      <c r="A21" s="148" t="s">
        <v>91</v>
      </c>
      <c r="B21" s="146">
        <v>29.9328221023725</v>
      </c>
      <c r="C21" s="147">
        <v>6.58389262932049</v>
      </c>
      <c r="D21" s="146">
        <v>4.47196444629787</v>
      </c>
      <c r="E21" s="147">
        <v>1.10134952782002</v>
      </c>
      <c r="F21" s="146">
        <v>8.11748875469529</v>
      </c>
      <c r="G21" s="147">
        <v>2.20936548677126</v>
      </c>
      <c r="H21" s="146">
        <v>20.9658508641915</v>
      </c>
      <c r="I21" s="147">
        <v>2.90425608616846</v>
      </c>
    </row>
    <row r="22" ht="22.9" customHeight="1" spans="1:9">
      <c r="A22" s="148" t="s">
        <v>92</v>
      </c>
      <c r="B22" s="146">
        <v>34.1662200805323</v>
      </c>
      <c r="C22" s="147">
        <v>6.25550907735095</v>
      </c>
      <c r="D22" s="146">
        <v>4.68018534321241</v>
      </c>
      <c r="E22" s="147">
        <v>2.10444642769545</v>
      </c>
      <c r="F22" s="146">
        <v>12.810686394136</v>
      </c>
      <c r="G22" s="147">
        <v>4.69128724013721</v>
      </c>
      <c r="H22" s="146">
        <v>18.0323859871691</v>
      </c>
      <c r="I22" s="147">
        <v>6.49014514394285</v>
      </c>
    </row>
    <row r="23" ht="22.9" customHeight="1" spans="1:9">
      <c r="A23" s="148" t="s">
        <v>93</v>
      </c>
      <c r="B23" s="146">
        <v>42.1110424221687</v>
      </c>
      <c r="C23" s="147">
        <v>5.06406181994201</v>
      </c>
      <c r="D23" s="146">
        <v>5.4169988005727</v>
      </c>
      <c r="E23" s="147">
        <v>-1.29381269915656</v>
      </c>
      <c r="F23" s="146">
        <v>14.6363065119067</v>
      </c>
      <c r="G23" s="147">
        <v>2.34428392304049</v>
      </c>
      <c r="H23" s="146">
        <v>24.65514107625</v>
      </c>
      <c r="I23" s="147">
        <v>3.59273050901263</v>
      </c>
    </row>
    <row r="24" ht="22.9" customHeight="1" spans="1:9">
      <c r="A24" s="148" t="s">
        <v>94</v>
      </c>
      <c r="B24" s="146">
        <v>120.414043323958</v>
      </c>
      <c r="C24" s="147">
        <v>1.74035576048736</v>
      </c>
      <c r="D24" s="146">
        <v>24.9528812857558</v>
      </c>
      <c r="E24" s="147">
        <v>1.66825840460967</v>
      </c>
      <c r="F24" s="146">
        <v>56.0318870475486</v>
      </c>
      <c r="G24" s="147">
        <v>3.68712539846807</v>
      </c>
      <c r="H24" s="146">
        <v>83.1750216999016</v>
      </c>
      <c r="I24" s="147">
        <v>4.66425159344104</v>
      </c>
    </row>
    <row r="25" ht="22.9" customHeight="1" spans="1:9">
      <c r="A25" s="148" t="s">
        <v>95</v>
      </c>
      <c r="B25" s="146">
        <v>165.852697791494</v>
      </c>
      <c r="C25" s="147">
        <v>3.74594928657179</v>
      </c>
      <c r="D25" s="146">
        <v>31.0844212838127</v>
      </c>
      <c r="E25" s="147">
        <v>4.87992413874665</v>
      </c>
      <c r="F25" s="146">
        <v>68.3945111310449</v>
      </c>
      <c r="G25" s="147">
        <v>4.78536391736854</v>
      </c>
      <c r="H25" s="146">
        <v>104.83061829961</v>
      </c>
      <c r="I25" s="147">
        <v>7.41310048450605</v>
      </c>
    </row>
    <row r="26" ht="22.9" customHeight="1" spans="1:9">
      <c r="A26" s="148" t="s">
        <v>96</v>
      </c>
      <c r="B26" s="146">
        <v>166.628410227587</v>
      </c>
      <c r="C26" s="147">
        <v>3.7414739760992</v>
      </c>
      <c r="D26" s="146">
        <v>20.9836150790442</v>
      </c>
      <c r="E26" s="147">
        <v>4.23232028072336</v>
      </c>
      <c r="F26" s="146">
        <v>58.2413703280859</v>
      </c>
      <c r="G26" s="147">
        <v>7.9312300911175</v>
      </c>
      <c r="H26" s="146">
        <v>98.7372323743187</v>
      </c>
      <c r="I26" s="147">
        <v>7.25517817205437</v>
      </c>
    </row>
    <row r="27" ht="22.9" customHeight="1" spans="1:9">
      <c r="A27" s="148" t="s">
        <v>97</v>
      </c>
      <c r="B27" s="146">
        <v>147.591284843823</v>
      </c>
      <c r="C27" s="147">
        <v>0.607387387867803</v>
      </c>
      <c r="D27" s="146">
        <v>17.6370099752268</v>
      </c>
      <c r="E27" s="147">
        <v>-2.51473364336393</v>
      </c>
      <c r="F27" s="146">
        <v>54.6799195374075</v>
      </c>
      <c r="G27" s="147">
        <v>1.00422161491103</v>
      </c>
      <c r="H27" s="146">
        <v>94.7341587433788</v>
      </c>
      <c r="I27" s="147">
        <v>3.36312796268376</v>
      </c>
    </row>
    <row r="28" ht="22.9" customHeight="1" spans="1:9">
      <c r="A28" s="152" t="s">
        <v>430</v>
      </c>
      <c r="B28" s="153">
        <v>23.2468387148175</v>
      </c>
      <c r="C28" s="154">
        <v>7.42451387699943</v>
      </c>
      <c r="D28" s="153">
        <v>3.11993397547318</v>
      </c>
      <c r="E28" s="154">
        <v>1.24159235575523</v>
      </c>
      <c r="F28" s="153">
        <v>9.24403947312254</v>
      </c>
      <c r="G28" s="154">
        <v>-0.210010383432632</v>
      </c>
      <c r="H28" s="153">
        <v>18.1316099664358</v>
      </c>
      <c r="I28" s="154">
        <v>3.24591964034163</v>
      </c>
    </row>
    <row r="29" ht="54" customHeight="1" spans="1:9">
      <c r="A29" s="174" t="s">
        <v>432</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32"/>
  <sheetViews>
    <sheetView zoomScale="80" zoomScaleNormal="80" workbookViewId="0">
      <pane xSplit="2" ySplit="3" topLeftCell="C4" activePane="bottomRight" state="frozen"/>
      <selection/>
      <selection pane="topRight"/>
      <selection pane="bottomLeft"/>
      <selection pane="bottomRight" activeCell="H37" sqref="H37"/>
    </sheetView>
  </sheetViews>
  <sheetFormatPr defaultColWidth="9" defaultRowHeight="14.25"/>
  <cols>
    <col min="1" max="1" width="33.125" style="265" customWidth="1"/>
    <col min="2" max="2" width="9.625" style="265" customWidth="1"/>
    <col min="3" max="3" width="10.375" style="265"/>
    <col min="4" max="20" width="9.375" style="265"/>
    <col min="21" max="21" width="11.2416666666667" style="265" customWidth="1"/>
    <col min="22" max="22" width="9.06666666666667" style="265" customWidth="1"/>
    <col min="23" max="23" width="12.625" style="265"/>
    <col min="24" max="16384" width="9" style="265"/>
  </cols>
  <sheetData>
    <row r="1" ht="24.95" customHeight="1" spans="1:22">
      <c r="A1" s="135" t="s">
        <v>0</v>
      </c>
      <c r="B1" s="135"/>
      <c r="C1" s="135"/>
      <c r="D1" s="135"/>
      <c r="E1" s="135"/>
      <c r="F1" s="135"/>
      <c r="G1" s="135"/>
      <c r="H1" s="135"/>
      <c r="I1" s="135"/>
      <c r="J1" s="135"/>
      <c r="K1" s="135"/>
      <c r="L1" s="135"/>
      <c r="M1" s="135"/>
      <c r="N1" s="135"/>
      <c r="O1" s="135"/>
      <c r="P1" s="135"/>
      <c r="Q1" s="135"/>
      <c r="R1" s="135"/>
      <c r="S1" s="135"/>
      <c r="T1" s="135"/>
      <c r="U1" s="135"/>
      <c r="V1" s="135"/>
    </row>
    <row r="2" s="294" customFormat="1" ht="21" customHeight="1" spans="1:22">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94" customFormat="1"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18" customHeight="1" spans="1:22">
      <c r="A4" s="342" t="s">
        <v>15</v>
      </c>
      <c r="B4" s="343" t="s">
        <v>16</v>
      </c>
      <c r="C4" s="146">
        <v>3839.9317193847</v>
      </c>
      <c r="D4" s="344">
        <v>1.18304940409671</v>
      </c>
      <c r="E4" s="164" t="s">
        <v>17</v>
      </c>
      <c r="F4" s="345" t="s">
        <v>17</v>
      </c>
      <c r="G4" s="146">
        <v>858.304540565101</v>
      </c>
      <c r="H4" s="344">
        <v>3.043220478653</v>
      </c>
      <c r="I4" s="164" t="s">
        <v>17</v>
      </c>
      <c r="J4" s="345" t="s">
        <v>17</v>
      </c>
      <c r="K4" s="164" t="s">
        <v>17</v>
      </c>
      <c r="L4" s="345" t="s">
        <v>17</v>
      </c>
      <c r="M4" s="146">
        <v>1811.2613921385</v>
      </c>
      <c r="N4" s="344">
        <v>5.08117519608587</v>
      </c>
      <c r="O4" s="164" t="s">
        <v>17</v>
      </c>
      <c r="P4" s="345" t="s">
        <v>17</v>
      </c>
      <c r="Q4" s="164" t="s">
        <v>17</v>
      </c>
      <c r="R4" s="345" t="s">
        <v>17</v>
      </c>
      <c r="S4" s="146">
        <v>2815.34660119786</v>
      </c>
      <c r="T4" s="344">
        <v>4.95906235413757</v>
      </c>
      <c r="U4" s="164" t="s">
        <v>17</v>
      </c>
      <c r="V4" s="345" t="s">
        <v>17</v>
      </c>
    </row>
    <row r="5" ht="18" customHeight="1" spans="1:22">
      <c r="A5" s="245" t="s">
        <v>18</v>
      </c>
      <c r="B5" s="246" t="s">
        <v>16</v>
      </c>
      <c r="C5" s="146">
        <v>733.873003596183</v>
      </c>
      <c r="D5" s="147">
        <v>3.57733833440932</v>
      </c>
      <c r="E5" s="164" t="s">
        <v>17</v>
      </c>
      <c r="F5" s="156" t="s">
        <v>17</v>
      </c>
      <c r="G5" s="146">
        <v>113.058508596589</v>
      </c>
      <c r="H5" s="147">
        <v>2.973551196222</v>
      </c>
      <c r="I5" s="164" t="s">
        <v>17</v>
      </c>
      <c r="J5" s="156" t="s">
        <v>17</v>
      </c>
      <c r="K5" s="164" t="s">
        <v>17</v>
      </c>
      <c r="L5" s="156" t="s">
        <v>17</v>
      </c>
      <c r="M5" s="146">
        <v>283.64860496425</v>
      </c>
      <c r="N5" s="147">
        <v>3.95773563359805</v>
      </c>
      <c r="O5" s="164" t="s">
        <v>17</v>
      </c>
      <c r="P5" s="156" t="s">
        <v>17</v>
      </c>
      <c r="Q5" s="164" t="s">
        <v>17</v>
      </c>
      <c r="R5" s="156" t="s">
        <v>17</v>
      </c>
      <c r="S5" s="146">
        <v>466.046540727997</v>
      </c>
      <c r="T5" s="147">
        <v>4.59390068828334</v>
      </c>
      <c r="U5" s="164" t="s">
        <v>17</v>
      </c>
      <c r="V5" s="156" t="s">
        <v>17</v>
      </c>
    </row>
    <row r="6" ht="18" customHeight="1" spans="1:22">
      <c r="A6" s="245" t="s">
        <v>19</v>
      </c>
      <c r="B6" s="246" t="s">
        <v>16</v>
      </c>
      <c r="C6" s="146">
        <v>1237.23870515941</v>
      </c>
      <c r="D6" s="147">
        <v>-1.0396784690312</v>
      </c>
      <c r="E6" s="164" t="s">
        <v>17</v>
      </c>
      <c r="F6" s="156" t="s">
        <v>17</v>
      </c>
      <c r="G6" s="146">
        <v>284.811444019323</v>
      </c>
      <c r="H6" s="147">
        <v>0.534383769925995</v>
      </c>
      <c r="I6" s="164" t="s">
        <v>17</v>
      </c>
      <c r="J6" s="156" t="s">
        <v>17</v>
      </c>
      <c r="K6" s="164" t="s">
        <v>17</v>
      </c>
      <c r="L6" s="156" t="s">
        <v>17</v>
      </c>
      <c r="M6" s="146">
        <v>629.315949170763</v>
      </c>
      <c r="N6" s="147">
        <v>4.9377656638686</v>
      </c>
      <c r="O6" s="164" t="s">
        <v>17</v>
      </c>
      <c r="P6" s="156" t="s">
        <v>17</v>
      </c>
      <c r="Q6" s="164" t="s">
        <v>17</v>
      </c>
      <c r="R6" s="156" t="s">
        <v>17</v>
      </c>
      <c r="S6" s="146">
        <v>965.035547838793</v>
      </c>
      <c r="T6" s="147">
        <v>4.71500000768295</v>
      </c>
      <c r="U6" s="164" t="s">
        <v>17</v>
      </c>
      <c r="V6" s="156" t="s">
        <v>17</v>
      </c>
    </row>
    <row r="7" ht="18" customHeight="1" spans="1:22">
      <c r="A7" s="245" t="s">
        <v>20</v>
      </c>
      <c r="B7" s="246" t="s">
        <v>16</v>
      </c>
      <c r="C7" s="146">
        <v>275.778971372819</v>
      </c>
      <c r="D7" s="147">
        <v>-5.27444585056574</v>
      </c>
      <c r="E7" s="164" t="s">
        <v>17</v>
      </c>
      <c r="F7" s="156" t="s">
        <v>17</v>
      </c>
      <c r="G7" s="146">
        <v>42.3742005864091</v>
      </c>
      <c r="H7" s="147">
        <v>-0.0863627416549946</v>
      </c>
      <c r="I7" s="164" t="s">
        <v>17</v>
      </c>
      <c r="J7" s="156" t="s">
        <v>17</v>
      </c>
      <c r="K7" s="164" t="s">
        <v>17</v>
      </c>
      <c r="L7" s="156" t="s">
        <v>17</v>
      </c>
      <c r="M7" s="146">
        <v>91.6936643607199</v>
      </c>
      <c r="N7" s="147">
        <v>-8.34993258398835</v>
      </c>
      <c r="O7" s="164" t="s">
        <v>17</v>
      </c>
      <c r="P7" s="156" t="s">
        <v>17</v>
      </c>
      <c r="Q7" s="164" t="s">
        <v>17</v>
      </c>
      <c r="R7" s="156" t="s">
        <v>17</v>
      </c>
      <c r="S7" s="146">
        <v>150.496825346785</v>
      </c>
      <c r="T7" s="147">
        <v>-10.112462022114</v>
      </c>
      <c r="U7" s="164" t="s">
        <v>17</v>
      </c>
      <c r="V7" s="156" t="s">
        <v>17</v>
      </c>
    </row>
    <row r="8" ht="18" customHeight="1" spans="1:22">
      <c r="A8" s="245" t="s">
        <v>21</v>
      </c>
      <c r="B8" s="246" t="s">
        <v>16</v>
      </c>
      <c r="C8" s="146">
        <v>1868.82001062911</v>
      </c>
      <c r="D8" s="147">
        <v>1.61886523565815</v>
      </c>
      <c r="E8" s="164" t="s">
        <v>17</v>
      </c>
      <c r="F8" s="156" t="s">
        <v>17</v>
      </c>
      <c r="G8" s="146">
        <v>460.43458794919</v>
      </c>
      <c r="H8" s="147">
        <v>4.566107258926</v>
      </c>
      <c r="I8" s="164" t="s">
        <v>17</v>
      </c>
      <c r="J8" s="156" t="s">
        <v>17</v>
      </c>
      <c r="K8" s="164" t="s">
        <v>17</v>
      </c>
      <c r="L8" s="156" t="s">
        <v>17</v>
      </c>
      <c r="M8" s="146">
        <v>898.29</v>
      </c>
      <c r="N8" s="147">
        <v>5.55996972526999</v>
      </c>
      <c r="O8" s="164" t="s">
        <v>17</v>
      </c>
      <c r="P8" s="156" t="s">
        <v>17</v>
      </c>
      <c r="Q8" s="164" t="s">
        <v>17</v>
      </c>
      <c r="R8" s="156" t="s">
        <v>17</v>
      </c>
      <c r="S8" s="146">
        <v>1384.26451263107</v>
      </c>
      <c r="T8" s="147">
        <v>5.24051343553356</v>
      </c>
      <c r="U8" s="164" t="s">
        <v>17</v>
      </c>
      <c r="V8" s="156" t="s">
        <v>17</v>
      </c>
    </row>
    <row r="9" ht="18" customHeight="1" spans="1:22">
      <c r="A9" s="277" t="s">
        <v>22</v>
      </c>
      <c r="B9" s="246" t="s">
        <v>16</v>
      </c>
      <c r="C9" s="146">
        <v>145.432523533589</v>
      </c>
      <c r="D9" s="147">
        <v>3.47895544141032</v>
      </c>
      <c r="E9" s="164" t="s">
        <v>17</v>
      </c>
      <c r="F9" s="156" t="s">
        <v>17</v>
      </c>
      <c r="G9" s="146">
        <v>31.666495273793</v>
      </c>
      <c r="H9" s="147">
        <v>5.310643761321</v>
      </c>
      <c r="I9" s="164" t="s">
        <v>17</v>
      </c>
      <c r="J9" s="156" t="s">
        <v>17</v>
      </c>
      <c r="K9" s="164" t="s">
        <v>17</v>
      </c>
      <c r="L9" s="156" t="s">
        <v>17</v>
      </c>
      <c r="M9" s="146">
        <v>63.0638168253942</v>
      </c>
      <c r="N9" s="147">
        <v>3.31054634645859</v>
      </c>
      <c r="O9" s="164" t="s">
        <v>17</v>
      </c>
      <c r="P9" s="156" t="s">
        <v>17</v>
      </c>
      <c r="Q9" s="164" t="s">
        <v>17</v>
      </c>
      <c r="R9" s="156" t="s">
        <v>17</v>
      </c>
      <c r="S9" s="146">
        <v>101.183663125936</v>
      </c>
      <c r="T9" s="147">
        <v>3.19955284329647</v>
      </c>
      <c r="U9" s="164" t="s">
        <v>17</v>
      </c>
      <c r="V9" s="156" t="s">
        <v>17</v>
      </c>
    </row>
    <row r="10" ht="18" customHeight="1" spans="1:22">
      <c r="A10" s="245" t="s">
        <v>23</v>
      </c>
      <c r="B10" s="246" t="s">
        <v>16</v>
      </c>
      <c r="C10" s="146">
        <v>377.9153378321</v>
      </c>
      <c r="D10" s="147">
        <v>-0.311107326428413</v>
      </c>
      <c r="E10" s="164" t="s">
        <v>17</v>
      </c>
      <c r="F10" s="156" t="s">
        <v>17</v>
      </c>
      <c r="G10" s="146">
        <v>80.8871700751062</v>
      </c>
      <c r="H10" s="147">
        <v>1.698497740405</v>
      </c>
      <c r="I10" s="164" t="s">
        <v>17</v>
      </c>
      <c r="J10" s="156" t="s">
        <v>17</v>
      </c>
      <c r="K10" s="164" t="s">
        <v>17</v>
      </c>
      <c r="L10" s="156" t="s">
        <v>17</v>
      </c>
      <c r="M10" s="146">
        <v>179.094487857693</v>
      </c>
      <c r="N10" s="147">
        <v>6.37952900059105</v>
      </c>
      <c r="O10" s="164" t="s">
        <v>17</v>
      </c>
      <c r="P10" s="156" t="s">
        <v>17</v>
      </c>
      <c r="Q10" s="164" t="s">
        <v>17</v>
      </c>
      <c r="R10" s="156" t="s">
        <v>17</v>
      </c>
      <c r="S10" s="146">
        <v>280.163298552863</v>
      </c>
      <c r="T10" s="147">
        <v>5.50182584160264</v>
      </c>
      <c r="U10" s="164" t="s">
        <v>17</v>
      </c>
      <c r="V10" s="156" t="s">
        <v>17</v>
      </c>
    </row>
    <row r="11" ht="18" customHeight="1" spans="1:22">
      <c r="A11" s="245" t="s">
        <v>24</v>
      </c>
      <c r="B11" s="246" t="s">
        <v>16</v>
      </c>
      <c r="C11" s="146">
        <v>71.9922329009368</v>
      </c>
      <c r="D11" s="147">
        <v>2.79010664063613</v>
      </c>
      <c r="E11" s="164" t="s">
        <v>17</v>
      </c>
      <c r="F11" s="156" t="s">
        <v>17</v>
      </c>
      <c r="G11" s="146">
        <v>14.6826997433974</v>
      </c>
      <c r="H11" s="147">
        <v>2.241253009087</v>
      </c>
      <c r="I11" s="164" t="s">
        <v>17</v>
      </c>
      <c r="J11" s="156" t="s">
        <v>17</v>
      </c>
      <c r="K11" s="164" t="s">
        <v>17</v>
      </c>
      <c r="L11" s="156" t="s">
        <v>17</v>
      </c>
      <c r="M11" s="146">
        <v>31.2349582541897</v>
      </c>
      <c r="N11" s="147">
        <v>2.20432690828751</v>
      </c>
      <c r="O11" s="164" t="s">
        <v>17</v>
      </c>
      <c r="P11" s="156" t="s">
        <v>17</v>
      </c>
      <c r="Q11" s="164" t="s">
        <v>17</v>
      </c>
      <c r="R11" s="156" t="s">
        <v>17</v>
      </c>
      <c r="S11" s="146">
        <v>49.9955715198748</v>
      </c>
      <c r="T11" s="147">
        <v>1.41910833925022</v>
      </c>
      <c r="U11" s="164" t="s">
        <v>17</v>
      </c>
      <c r="V11" s="156" t="s">
        <v>17</v>
      </c>
    </row>
    <row r="12" ht="18" customHeight="1" spans="1:22">
      <c r="A12" s="245" t="s">
        <v>25</v>
      </c>
      <c r="B12" s="246" t="s">
        <v>16</v>
      </c>
      <c r="C12" s="146">
        <v>163.59438362314</v>
      </c>
      <c r="D12" s="147">
        <v>6.23225857652474</v>
      </c>
      <c r="E12" s="164" t="s">
        <v>17</v>
      </c>
      <c r="F12" s="156" t="s">
        <v>17</v>
      </c>
      <c r="G12" s="146">
        <v>44.9894074972517</v>
      </c>
      <c r="H12" s="147">
        <v>7.75653989892901</v>
      </c>
      <c r="I12" s="164" t="s">
        <v>17</v>
      </c>
      <c r="J12" s="156" t="s">
        <v>17</v>
      </c>
      <c r="K12" s="164" t="s">
        <v>17</v>
      </c>
      <c r="L12" s="156" t="s">
        <v>17</v>
      </c>
      <c r="M12" s="146">
        <v>84.3123344449802</v>
      </c>
      <c r="N12" s="147">
        <v>5.42806530234874</v>
      </c>
      <c r="O12" s="164" t="s">
        <v>17</v>
      </c>
      <c r="P12" s="156" t="s">
        <v>17</v>
      </c>
      <c r="Q12" s="164" t="s">
        <v>17</v>
      </c>
      <c r="R12" s="156" t="s">
        <v>17</v>
      </c>
      <c r="S12" s="146">
        <v>132.983106932158</v>
      </c>
      <c r="T12" s="147">
        <v>6.37651121400009</v>
      </c>
      <c r="U12" s="164" t="s">
        <v>17</v>
      </c>
      <c r="V12" s="156" t="s">
        <v>17</v>
      </c>
    </row>
    <row r="13" ht="18" customHeight="1" spans="1:22">
      <c r="A13" s="245" t="s">
        <v>26</v>
      </c>
      <c r="B13" s="246" t="s">
        <v>16</v>
      </c>
      <c r="C13" s="146">
        <v>294.626732949764</v>
      </c>
      <c r="D13" s="147">
        <v>-2.97152483788149</v>
      </c>
      <c r="E13" s="164" t="s">
        <v>17</v>
      </c>
      <c r="F13" s="156" t="s">
        <v>17</v>
      </c>
      <c r="G13" s="146">
        <v>69.027017072654</v>
      </c>
      <c r="H13" s="147">
        <v>3.436749101122</v>
      </c>
      <c r="I13" s="164" t="s">
        <v>17</v>
      </c>
      <c r="J13" s="156" t="s">
        <v>17</v>
      </c>
      <c r="K13" s="164" t="s">
        <v>17</v>
      </c>
      <c r="L13" s="156" t="s">
        <v>17</v>
      </c>
      <c r="M13" s="146">
        <v>134.762182650435</v>
      </c>
      <c r="N13" s="147">
        <v>3.26654192082083</v>
      </c>
      <c r="O13" s="164" t="s">
        <v>17</v>
      </c>
      <c r="P13" s="156" t="s">
        <v>17</v>
      </c>
      <c r="Q13" s="164" t="s">
        <v>17</v>
      </c>
      <c r="R13" s="156" t="s">
        <v>17</v>
      </c>
      <c r="S13" s="146">
        <v>215.722258661645</v>
      </c>
      <c r="T13" s="147">
        <v>4.16681068284855</v>
      </c>
      <c r="U13" s="164" t="s">
        <v>17</v>
      </c>
      <c r="V13" s="156" t="s">
        <v>17</v>
      </c>
    </row>
    <row r="14" ht="18" customHeight="1" spans="1:22">
      <c r="A14" s="245" t="s">
        <v>27</v>
      </c>
      <c r="B14" s="246" t="s">
        <v>16</v>
      </c>
      <c r="C14" s="146">
        <v>780.71439678895</v>
      </c>
      <c r="D14" s="147">
        <v>2.56033836398231</v>
      </c>
      <c r="E14" s="164" t="s">
        <v>17</v>
      </c>
      <c r="F14" s="156" t="s">
        <v>17</v>
      </c>
      <c r="G14" s="146">
        <v>211.54659434333</v>
      </c>
      <c r="H14" s="147">
        <v>4.86949460464901</v>
      </c>
      <c r="I14" s="164" t="s">
        <v>17</v>
      </c>
      <c r="J14" s="156" t="s">
        <v>17</v>
      </c>
      <c r="K14" s="164" t="s">
        <v>17</v>
      </c>
      <c r="L14" s="156" t="s">
        <v>17</v>
      </c>
      <c r="M14" s="146">
        <v>388.948719866679</v>
      </c>
      <c r="N14" s="147">
        <v>6.18839532916252</v>
      </c>
      <c r="O14" s="164" t="s">
        <v>17</v>
      </c>
      <c r="P14" s="156" t="s">
        <v>17</v>
      </c>
      <c r="Q14" s="164" t="s">
        <v>17</v>
      </c>
      <c r="R14" s="156" t="s">
        <v>17</v>
      </c>
      <c r="S14" s="146">
        <v>576.143659704197</v>
      </c>
      <c r="T14" s="147">
        <v>5.57009576761216</v>
      </c>
      <c r="U14" s="164" t="s">
        <v>17</v>
      </c>
      <c r="V14" s="156" t="s">
        <v>17</v>
      </c>
    </row>
    <row r="15" ht="18" customHeight="1" spans="1:22">
      <c r="A15" s="245" t="s">
        <v>28</v>
      </c>
      <c r="B15" s="246" t="s">
        <v>29</v>
      </c>
      <c r="C15" s="346" t="s">
        <v>30</v>
      </c>
      <c r="D15" s="347"/>
      <c r="E15" s="346" t="s">
        <v>17</v>
      </c>
      <c r="F15" s="347"/>
      <c r="G15" s="346" t="s">
        <v>31</v>
      </c>
      <c r="H15" s="347"/>
      <c r="I15" s="346" t="s">
        <v>17</v>
      </c>
      <c r="J15" s="347"/>
      <c r="K15" s="346" t="s">
        <v>17</v>
      </c>
      <c r="L15" s="347"/>
      <c r="M15" s="346" t="s">
        <v>32</v>
      </c>
      <c r="N15" s="347"/>
      <c r="O15" s="346" t="s">
        <v>17</v>
      </c>
      <c r="P15" s="347"/>
      <c r="Q15" s="346" t="s">
        <v>17</v>
      </c>
      <c r="R15" s="347"/>
      <c r="S15" s="346" t="s">
        <v>33</v>
      </c>
      <c r="T15" s="347"/>
      <c r="U15" s="346" t="s">
        <v>17</v>
      </c>
      <c r="V15" s="347"/>
    </row>
    <row r="16" ht="18" customHeight="1" spans="1:22">
      <c r="A16" s="245" t="s">
        <v>34</v>
      </c>
      <c r="B16" s="246" t="s">
        <v>16</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c r="U16" s="146"/>
      <c r="V16" s="147">
        <v>10.3</v>
      </c>
    </row>
    <row r="17" ht="18" customHeight="1" spans="1:22">
      <c r="A17" s="245" t="s">
        <v>35</v>
      </c>
      <c r="B17" s="246" t="s">
        <v>16</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c r="U17" s="348"/>
      <c r="V17" s="147">
        <v>-9.5</v>
      </c>
    </row>
    <row r="18" ht="18" customHeight="1" spans="1:22">
      <c r="A18" s="245" t="s">
        <v>36</v>
      </c>
      <c r="B18" s="246" t="s">
        <v>16</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c r="U18" s="348"/>
      <c r="V18" s="147">
        <v>13.9</v>
      </c>
    </row>
    <row r="19" ht="18" customHeight="1" spans="1:22">
      <c r="A19" s="245" t="s">
        <v>37</v>
      </c>
      <c r="B19" s="246" t="s">
        <v>16</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c r="U19" s="348"/>
      <c r="V19" s="147">
        <v>18.2</v>
      </c>
    </row>
    <row r="20" ht="18" customHeight="1" spans="1:22">
      <c r="A20" s="270" t="s">
        <v>38</v>
      </c>
      <c r="B20" s="271" t="s">
        <v>16</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c r="U20" s="348"/>
      <c r="V20" s="147">
        <v>10.9</v>
      </c>
    </row>
    <row r="21" ht="18" customHeight="1" spans="1:22">
      <c r="A21" s="270" t="s">
        <v>39</v>
      </c>
      <c r="B21" s="271" t="s">
        <v>16</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c r="U21" s="348"/>
      <c r="V21" s="147">
        <v>29.3</v>
      </c>
    </row>
    <row r="22" ht="18" customHeight="1" spans="1:22">
      <c r="A22" s="270" t="s">
        <v>40</v>
      </c>
      <c r="B22" s="271" t="s">
        <v>16</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c r="U22" s="348"/>
      <c r="V22" s="147">
        <v>13.7</v>
      </c>
    </row>
    <row r="23" ht="18" customHeight="1" spans="1:22">
      <c r="A23" s="270" t="s">
        <v>41</v>
      </c>
      <c r="B23" s="271" t="s">
        <v>16</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c r="U23" s="348"/>
      <c r="V23" s="147">
        <v>5.5</v>
      </c>
    </row>
    <row r="24" ht="18" customHeight="1" spans="1:22">
      <c r="A24" s="270" t="s">
        <v>42</v>
      </c>
      <c r="B24" s="271" t="s">
        <v>16</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c r="U24" s="348"/>
      <c r="V24" s="147">
        <v>-66.4</v>
      </c>
    </row>
    <row r="25" ht="18" customHeight="1" spans="1:22">
      <c r="A25" s="270" t="s">
        <v>43</v>
      </c>
      <c r="B25" s="271" t="s">
        <v>16</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c r="U25" s="348"/>
      <c r="V25" s="147">
        <v>2.7</v>
      </c>
    </row>
    <row r="26" ht="18" customHeight="1" spans="1:22">
      <c r="A26" s="349" t="s">
        <v>44</v>
      </c>
      <c r="B26" s="350" t="s">
        <v>16</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c r="U26" s="348"/>
      <c r="V26" s="351">
        <v>-10.6</v>
      </c>
    </row>
    <row r="27" ht="18" customHeight="1" spans="1:22">
      <c r="A27" s="349" t="s">
        <v>45</v>
      </c>
      <c r="B27" s="350" t="s">
        <v>16</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c r="U27" s="348"/>
      <c r="V27" s="351">
        <v>-7.10604383049261</v>
      </c>
    </row>
    <row r="28" ht="18" customHeight="1" spans="1:22">
      <c r="A28" s="349" t="s">
        <v>46</v>
      </c>
      <c r="B28" s="350" t="s">
        <v>16</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c r="U28" s="348"/>
      <c r="V28" s="351">
        <v>-24.8</v>
      </c>
    </row>
    <row r="29" ht="18" customHeight="1" spans="1:22">
      <c r="A29" s="349" t="s">
        <v>18</v>
      </c>
      <c r="B29" s="350" t="s">
        <v>16</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c r="U29" s="348"/>
      <c r="V29" s="351">
        <v>-17.7</v>
      </c>
    </row>
    <row r="30" ht="18" customHeight="1" spans="1:22">
      <c r="A30" s="349" t="s">
        <v>19</v>
      </c>
      <c r="B30" s="350" t="s">
        <v>16</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c r="U30" s="348"/>
      <c r="V30" s="351">
        <v>-12.5</v>
      </c>
    </row>
    <row r="31" ht="18" customHeight="1" spans="1:22">
      <c r="A31" s="352" t="s">
        <v>21</v>
      </c>
      <c r="B31" s="353" t="s">
        <v>16</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c r="U31" s="354"/>
      <c r="V31" s="355">
        <v>-7.8</v>
      </c>
    </row>
    <row r="32" ht="34" customHeight="1" spans="1:22">
      <c r="A32" s="281" t="s">
        <v>47</v>
      </c>
      <c r="B32" s="281"/>
      <c r="C32" s="281"/>
      <c r="D32" s="281"/>
      <c r="E32" s="281"/>
      <c r="F32" s="281"/>
      <c r="G32" s="281"/>
      <c r="H32" s="281"/>
      <c r="I32" s="281"/>
      <c r="J32" s="281"/>
      <c r="K32" s="281"/>
      <c r="L32" s="281"/>
      <c r="M32" s="281"/>
      <c r="N32" s="281"/>
      <c r="O32" s="281"/>
      <c r="P32" s="281"/>
      <c r="Q32" s="281"/>
      <c r="R32" s="281"/>
      <c r="S32" s="281"/>
      <c r="T32" s="281"/>
      <c r="U32" s="281"/>
      <c r="V32" s="281"/>
    </row>
  </sheetData>
  <mergeCells count="24">
    <mergeCell ref="A1:V1"/>
    <mergeCell ref="C2:D2"/>
    <mergeCell ref="E2:F2"/>
    <mergeCell ref="G2:H2"/>
    <mergeCell ref="I2:J2"/>
    <mergeCell ref="K2:L2"/>
    <mergeCell ref="M2:N2"/>
    <mergeCell ref="O2:P2"/>
    <mergeCell ref="Q2:R2"/>
    <mergeCell ref="S2:T2"/>
    <mergeCell ref="U2:V2"/>
    <mergeCell ref="C15:D15"/>
    <mergeCell ref="E15:F15"/>
    <mergeCell ref="G15:H15"/>
    <mergeCell ref="I15:J15"/>
    <mergeCell ref="K15:L15"/>
    <mergeCell ref="M15:N15"/>
    <mergeCell ref="O15:P15"/>
    <mergeCell ref="Q15:R15"/>
    <mergeCell ref="S15:T15"/>
    <mergeCell ref="U15:V15"/>
    <mergeCell ref="A32:V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S29"/>
  <sheetViews>
    <sheetView zoomScale="80" zoomScaleNormal="80" workbookViewId="0">
      <pane xSplit="1" ySplit="3" topLeftCell="B4" activePane="bottomRight" state="frozen"/>
      <selection/>
      <selection pane="topRight"/>
      <selection pane="bottomLeft"/>
      <selection pane="bottomRight" activeCell="T26" sqref="T26"/>
    </sheetView>
  </sheetViews>
  <sheetFormatPr defaultColWidth="9" defaultRowHeight="14.25"/>
  <cols>
    <col min="1" max="1" width="40.4666666666667" style="166" customWidth="1"/>
    <col min="2" max="2" width="13.75" style="166" customWidth="1"/>
    <col min="3" max="7" width="10.7833333333333" style="166" customWidth="1"/>
    <col min="8" max="8" width="13.4333333333333" style="166" customWidth="1"/>
    <col min="9" max="9" width="9.99166666666667" style="166" customWidth="1"/>
    <col min="10" max="175" width="9" style="166"/>
    <col min="176" max="204" width="9" style="165"/>
    <col min="205" max="16384" width="9" style="180"/>
  </cols>
  <sheetData>
    <row r="1" s="165" customFormat="1" ht="35" customHeight="1" spans="1:175">
      <c r="A1" s="135" t="s">
        <v>433</v>
      </c>
      <c r="B1" s="135"/>
      <c r="C1" s="135"/>
      <c r="D1" s="135"/>
      <c r="E1" s="135"/>
      <c r="F1" s="135"/>
      <c r="G1" s="135"/>
      <c r="H1" s="135"/>
      <c r="I1" s="135"/>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row>
    <row r="2" ht="21" customHeight="1" spans="1:9">
      <c r="A2" s="136" t="s">
        <v>1</v>
      </c>
      <c r="B2" s="137" t="s">
        <v>3</v>
      </c>
      <c r="C2" s="138"/>
      <c r="D2" s="137" t="s">
        <v>5</v>
      </c>
      <c r="E2" s="138"/>
      <c r="F2" s="137" t="s">
        <v>8</v>
      </c>
      <c r="G2" s="138"/>
      <c r="H2" s="137" t="s">
        <v>11</v>
      </c>
      <c r="I2" s="138"/>
    </row>
    <row r="3" ht="29" customHeight="1" spans="1:9">
      <c r="A3" s="139"/>
      <c r="B3" s="140" t="s">
        <v>13</v>
      </c>
      <c r="C3" s="141" t="s">
        <v>14</v>
      </c>
      <c r="D3" s="140" t="s">
        <v>13</v>
      </c>
      <c r="E3" s="141" t="s">
        <v>14</v>
      </c>
      <c r="F3" s="140" t="s">
        <v>13</v>
      </c>
      <c r="G3" s="141" t="s">
        <v>14</v>
      </c>
      <c r="H3" s="140" t="s">
        <v>13</v>
      </c>
      <c r="I3" s="141" t="s">
        <v>14</v>
      </c>
    </row>
    <row r="4" s="165" customFormat="1" ht="33" customHeight="1" spans="1:175">
      <c r="A4" s="142" t="s">
        <v>434</v>
      </c>
      <c r="B4" s="143"/>
      <c r="C4" s="144"/>
      <c r="D4" s="143"/>
      <c r="E4" s="144"/>
      <c r="F4" s="143"/>
      <c r="G4" s="144"/>
      <c r="H4" s="143"/>
      <c r="I4" s="144"/>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row>
    <row r="5" s="165" customFormat="1" ht="22.5" customHeight="1" spans="1:175">
      <c r="A5" s="145" t="s">
        <v>429</v>
      </c>
      <c r="B5" s="146">
        <v>1237.23870515941</v>
      </c>
      <c r="C5" s="170">
        <v>-1.0396784690312</v>
      </c>
      <c r="D5" s="146">
        <v>284.811444019322</v>
      </c>
      <c r="E5" s="170">
        <v>0.534383769925896</v>
      </c>
      <c r="F5" s="146">
        <v>629.315949170763</v>
      </c>
      <c r="G5" s="170">
        <v>4.9377656638686</v>
      </c>
      <c r="H5" s="146">
        <v>965.035547838793</v>
      </c>
      <c r="I5" s="170">
        <v>4.71500000768295</v>
      </c>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row>
    <row r="6" ht="22.5" customHeight="1" spans="1:9">
      <c r="A6" s="148" t="s">
        <v>89</v>
      </c>
      <c r="B6" s="146">
        <v>67.4802687337983</v>
      </c>
      <c r="C6" s="170">
        <v>-1.20247229134883</v>
      </c>
      <c r="D6" s="146">
        <v>15.3656094724642</v>
      </c>
      <c r="E6" s="170">
        <v>-1.7097917367085</v>
      </c>
      <c r="F6" s="146">
        <v>30.8217821186572</v>
      </c>
      <c r="G6" s="170">
        <v>1.13884463841516</v>
      </c>
      <c r="H6" s="146">
        <v>49.4198295511387</v>
      </c>
      <c r="I6" s="170">
        <v>-0.0291011067397875</v>
      </c>
    </row>
    <row r="7" ht="22.5" customHeight="1" spans="1:9">
      <c r="A7" s="148" t="s">
        <v>90</v>
      </c>
      <c r="B7" s="146">
        <v>192.637687959657</v>
      </c>
      <c r="C7" s="170">
        <v>7.45738427594394</v>
      </c>
      <c r="D7" s="146">
        <v>40.2126431523682</v>
      </c>
      <c r="E7" s="170">
        <v>3.43280623536002</v>
      </c>
      <c r="F7" s="146">
        <v>98.1550529292651</v>
      </c>
      <c r="G7" s="170">
        <v>1.74575763771803</v>
      </c>
      <c r="H7" s="146">
        <v>136.06866268841</v>
      </c>
      <c r="I7" s="170">
        <v>-1.62916281657111</v>
      </c>
    </row>
    <row r="8" ht="22.5" customHeight="1" spans="1:9">
      <c r="A8" s="148" t="s">
        <v>91</v>
      </c>
      <c r="B8" s="146">
        <v>235.384806457078</v>
      </c>
      <c r="C8" s="170">
        <v>-3.61376316548726</v>
      </c>
      <c r="D8" s="146">
        <v>61.840987409185</v>
      </c>
      <c r="E8" s="170">
        <v>-5.51414976500686</v>
      </c>
      <c r="F8" s="146">
        <v>142.023035482588</v>
      </c>
      <c r="G8" s="170">
        <v>4.47292130623549</v>
      </c>
      <c r="H8" s="146">
        <v>207.278691685231</v>
      </c>
      <c r="I8" s="170">
        <v>13.1406348371356</v>
      </c>
    </row>
    <row r="9" ht="22.5" customHeight="1" spans="1:9">
      <c r="A9" s="148" t="s">
        <v>92</v>
      </c>
      <c r="B9" s="146">
        <v>51.3431675585363</v>
      </c>
      <c r="C9" s="170">
        <v>-5.61174971251307</v>
      </c>
      <c r="D9" s="146">
        <v>9.08630580517574</v>
      </c>
      <c r="E9" s="170">
        <v>-23.7213134217137</v>
      </c>
      <c r="F9" s="146">
        <v>18.544515399573</v>
      </c>
      <c r="G9" s="170">
        <v>-26.6308372869568</v>
      </c>
      <c r="H9" s="146">
        <v>32.9316481129245</v>
      </c>
      <c r="I9" s="170">
        <v>-27.68035112496</v>
      </c>
    </row>
    <row r="10" ht="22.5" customHeight="1" spans="1:9">
      <c r="A10" s="148" t="s">
        <v>93</v>
      </c>
      <c r="B10" s="146">
        <v>73.138749746173</v>
      </c>
      <c r="C10" s="170">
        <v>-11.775439260951</v>
      </c>
      <c r="D10" s="146">
        <v>15.2794338013418</v>
      </c>
      <c r="E10" s="170">
        <v>-6.70379130124303</v>
      </c>
      <c r="F10" s="146">
        <v>33.0000999777616</v>
      </c>
      <c r="G10" s="170">
        <v>-3.93999931881616</v>
      </c>
      <c r="H10" s="146">
        <v>53.7530164388541</v>
      </c>
      <c r="I10" s="170">
        <v>-4.39976041985872</v>
      </c>
    </row>
    <row r="11" ht="22.5" customHeight="1" spans="1:9">
      <c r="A11" s="148" t="s">
        <v>94</v>
      </c>
      <c r="B11" s="146">
        <v>34.7525884651729</v>
      </c>
      <c r="C11" s="170">
        <v>6.06490645382016</v>
      </c>
      <c r="D11" s="146">
        <v>8.83087325218504</v>
      </c>
      <c r="E11" s="170">
        <v>2.21204594799448</v>
      </c>
      <c r="F11" s="146">
        <v>16.2100181598246</v>
      </c>
      <c r="G11" s="170">
        <v>3.48470571308724</v>
      </c>
      <c r="H11" s="146">
        <v>28.2375204624818</v>
      </c>
      <c r="I11" s="170">
        <v>5.8767927304979</v>
      </c>
    </row>
    <row r="12" ht="22.5" customHeight="1" spans="1:9">
      <c r="A12" s="148" t="s">
        <v>95</v>
      </c>
      <c r="B12" s="146">
        <v>58.5014870628167</v>
      </c>
      <c r="C12" s="170">
        <v>15.5769519048646</v>
      </c>
      <c r="D12" s="146">
        <v>11.2929422588142</v>
      </c>
      <c r="E12" s="170">
        <v>10.4545559807937</v>
      </c>
      <c r="F12" s="146">
        <v>32.7959300738366</v>
      </c>
      <c r="G12" s="170">
        <v>18.2766473489886</v>
      </c>
      <c r="H12" s="146">
        <v>55.194787410996</v>
      </c>
      <c r="I12" s="170">
        <v>14.3324888752096</v>
      </c>
    </row>
    <row r="13" ht="22.5" customHeight="1" spans="1:9">
      <c r="A13" s="148" t="s">
        <v>96</v>
      </c>
      <c r="B13" s="146">
        <v>59.673531392837</v>
      </c>
      <c r="C13" s="170">
        <v>-5.26385660647817</v>
      </c>
      <c r="D13" s="146">
        <v>12.4992420049953</v>
      </c>
      <c r="E13" s="170">
        <v>3.15270837783676</v>
      </c>
      <c r="F13" s="146">
        <v>28.6799192369203</v>
      </c>
      <c r="G13" s="170">
        <v>2.74023177235236</v>
      </c>
      <c r="H13" s="146">
        <v>49.9256969011892</v>
      </c>
      <c r="I13" s="170">
        <v>0.299409609406794</v>
      </c>
    </row>
    <row r="14" ht="22.5" customHeight="1" spans="1:9">
      <c r="A14" s="148" t="s">
        <v>97</v>
      </c>
      <c r="B14" s="146">
        <v>155.442372182873</v>
      </c>
      <c r="C14" s="170">
        <v>8.90063787913815</v>
      </c>
      <c r="D14" s="146">
        <v>25.0232849621839</v>
      </c>
      <c r="E14" s="170">
        <v>5.0376942791009</v>
      </c>
      <c r="F14" s="146">
        <v>55.282636621356</v>
      </c>
      <c r="G14" s="170">
        <v>-6.47040469535717</v>
      </c>
      <c r="H14" s="146">
        <v>91.5206537123202</v>
      </c>
      <c r="I14" s="170">
        <v>-6.43189851222762</v>
      </c>
    </row>
    <row r="15" ht="22.5" customHeight="1" spans="1:9">
      <c r="A15" s="148" t="s">
        <v>430</v>
      </c>
      <c r="B15" s="146">
        <v>477.757813899088</v>
      </c>
      <c r="C15" s="170">
        <v>-0.342915753860396</v>
      </c>
      <c r="D15" s="146">
        <v>127.493957102276</v>
      </c>
      <c r="E15" s="170">
        <v>3.89380375134982</v>
      </c>
      <c r="F15" s="146">
        <v>255.061211068469</v>
      </c>
      <c r="G15" s="170">
        <v>14.4569487468118</v>
      </c>
      <c r="H15" s="146">
        <v>386.296920336278</v>
      </c>
      <c r="I15" s="170">
        <v>10.6008120790999</v>
      </c>
    </row>
    <row r="16" ht="19.5" customHeight="1" spans="1:9">
      <c r="A16" s="148"/>
      <c r="B16" s="146"/>
      <c r="C16" s="147"/>
      <c r="D16" s="146"/>
      <c r="E16" s="147"/>
      <c r="F16" s="146"/>
      <c r="G16" s="147"/>
      <c r="H16" s="146"/>
      <c r="I16" s="147"/>
    </row>
    <row r="17" ht="33" customHeight="1" spans="1:9">
      <c r="A17" s="149" t="s">
        <v>435</v>
      </c>
      <c r="B17" s="146"/>
      <c r="C17" s="147"/>
      <c r="D17" s="146"/>
      <c r="E17" s="147"/>
      <c r="F17" s="146"/>
      <c r="G17" s="147"/>
      <c r="H17" s="146"/>
      <c r="I17" s="147"/>
    </row>
    <row r="18" ht="22.5" customHeight="1" spans="1:9">
      <c r="A18" s="145" t="s">
        <v>429</v>
      </c>
      <c r="B18" s="146">
        <v>1868.82001062911</v>
      </c>
      <c r="C18" s="147">
        <v>1.61886523565815</v>
      </c>
      <c r="D18" s="146">
        <v>460.43458794919</v>
      </c>
      <c r="E18" s="147">
        <v>4.56610725892594</v>
      </c>
      <c r="F18" s="146">
        <v>898.29</v>
      </c>
      <c r="G18" s="147">
        <v>5.55996972526999</v>
      </c>
      <c r="H18" s="146">
        <v>1384.26451263107</v>
      </c>
      <c r="I18" s="147">
        <v>5.24051343553356</v>
      </c>
    </row>
    <row r="19" ht="22.5" customHeight="1" spans="1:9">
      <c r="A19" s="148" t="s">
        <v>89</v>
      </c>
      <c r="B19" s="150">
        <v>312.503032065656</v>
      </c>
      <c r="C19" s="151">
        <v>0.746443330483132</v>
      </c>
      <c r="D19" s="150">
        <v>73.1820863520247</v>
      </c>
      <c r="E19" s="151">
        <v>4.34744147608515</v>
      </c>
      <c r="F19" s="150">
        <v>141.504400058013</v>
      </c>
      <c r="G19" s="151">
        <v>2.93452051574312</v>
      </c>
      <c r="H19" s="150">
        <v>217.369569354067</v>
      </c>
      <c r="I19" s="151">
        <v>3.50744968000647</v>
      </c>
    </row>
    <row r="20" ht="22.5" customHeight="1" spans="1:9">
      <c r="A20" s="148" t="s">
        <v>90</v>
      </c>
      <c r="B20" s="146">
        <v>267.612929333072</v>
      </c>
      <c r="C20" s="147">
        <v>0.125105031858581</v>
      </c>
      <c r="D20" s="146">
        <v>66.5200952253499</v>
      </c>
      <c r="E20" s="147">
        <v>4.36052765221397</v>
      </c>
      <c r="F20" s="146">
        <v>133.874624180596</v>
      </c>
      <c r="G20" s="147">
        <v>6.8447418543399</v>
      </c>
      <c r="H20" s="146">
        <v>209.719995227546</v>
      </c>
      <c r="I20" s="147">
        <v>8.20182696845053</v>
      </c>
    </row>
    <row r="21" ht="22.5" customHeight="1" spans="1:9">
      <c r="A21" s="148" t="s">
        <v>91</v>
      </c>
      <c r="B21" s="146">
        <v>142.103178548679</v>
      </c>
      <c r="C21" s="147">
        <v>5.90254628030928</v>
      </c>
      <c r="D21" s="146">
        <v>35.9883063936848</v>
      </c>
      <c r="E21" s="147">
        <v>7.97499275675659</v>
      </c>
      <c r="F21" s="146">
        <v>67.5532554799231</v>
      </c>
      <c r="G21" s="147">
        <v>6.35349494562874</v>
      </c>
      <c r="H21" s="146">
        <v>102.98386778045</v>
      </c>
      <c r="I21" s="147">
        <v>5.05465662695282</v>
      </c>
    </row>
    <row r="22" ht="22.5" customHeight="1" spans="1:9">
      <c r="A22" s="148" t="s">
        <v>92</v>
      </c>
      <c r="B22" s="146">
        <v>135.197913583164</v>
      </c>
      <c r="C22" s="147">
        <v>0.894214739191952</v>
      </c>
      <c r="D22" s="146">
        <v>34.1388147984065</v>
      </c>
      <c r="E22" s="147">
        <v>9.93155525704823</v>
      </c>
      <c r="F22" s="146">
        <v>65.9509274752885</v>
      </c>
      <c r="G22" s="147">
        <v>9.97865242738554</v>
      </c>
      <c r="H22" s="146">
        <v>101.116967553571</v>
      </c>
      <c r="I22" s="147">
        <v>9.51877569755051</v>
      </c>
    </row>
    <row r="23" ht="22.5" customHeight="1" spans="1:9">
      <c r="A23" s="148" t="s">
        <v>93</v>
      </c>
      <c r="B23" s="146">
        <v>199.384558230764</v>
      </c>
      <c r="C23" s="147">
        <v>5.41156382237151</v>
      </c>
      <c r="D23" s="146">
        <v>45.1290352281351</v>
      </c>
      <c r="E23" s="147">
        <v>4.22662022555407</v>
      </c>
      <c r="F23" s="146">
        <v>86.8157778859087</v>
      </c>
      <c r="G23" s="147">
        <v>4.18929226230085</v>
      </c>
      <c r="H23" s="146">
        <v>139.138788170389</v>
      </c>
      <c r="I23" s="147">
        <v>4.05652294800561</v>
      </c>
    </row>
    <row r="24" ht="22.5" customHeight="1" spans="1:9">
      <c r="A24" s="148" t="s">
        <v>94</v>
      </c>
      <c r="B24" s="146">
        <v>107.976991141467</v>
      </c>
      <c r="C24" s="147">
        <v>0.960077812307176</v>
      </c>
      <c r="D24" s="146">
        <v>27.3506522633994</v>
      </c>
      <c r="E24" s="147">
        <v>4.65517796932653</v>
      </c>
      <c r="F24" s="146">
        <v>50.6487120205668</v>
      </c>
      <c r="G24" s="147">
        <v>4.42021778659401</v>
      </c>
      <c r="H24" s="146">
        <v>75.3200171755897</v>
      </c>
      <c r="I24" s="147">
        <v>5.01436208968559</v>
      </c>
    </row>
    <row r="25" ht="22.5" customHeight="1" spans="1:9">
      <c r="A25" s="148" t="s">
        <v>95</v>
      </c>
      <c r="B25" s="146">
        <v>166.009375879916</v>
      </c>
      <c r="C25" s="147">
        <v>3.34047357717336</v>
      </c>
      <c r="D25" s="146">
        <v>45.0910048097092</v>
      </c>
      <c r="E25" s="147">
        <v>5.64622849627436</v>
      </c>
      <c r="F25" s="146">
        <v>81.7240392908436</v>
      </c>
      <c r="G25" s="147">
        <v>4.1473114707747</v>
      </c>
      <c r="H25" s="146">
        <v>126.765393229671</v>
      </c>
      <c r="I25" s="147">
        <v>4.09513232079213</v>
      </c>
    </row>
    <row r="26" ht="22.5" customHeight="1" spans="1:9">
      <c r="A26" s="148" t="s">
        <v>96</v>
      </c>
      <c r="B26" s="146">
        <v>200.887578346493</v>
      </c>
      <c r="C26" s="147">
        <v>0.224048303516412</v>
      </c>
      <c r="D26" s="146">
        <v>48.208479081996</v>
      </c>
      <c r="E26" s="147">
        <v>2.45301865451826</v>
      </c>
      <c r="F26" s="146">
        <v>98.3038938097236</v>
      </c>
      <c r="G26" s="147">
        <v>4.17640498666745</v>
      </c>
      <c r="H26" s="146">
        <v>147.997978218117</v>
      </c>
      <c r="I26" s="147">
        <v>4.62778793750425</v>
      </c>
    </row>
    <row r="27" ht="22.5" customHeight="1" spans="1:9">
      <c r="A27" s="148" t="s">
        <v>97</v>
      </c>
      <c r="B27" s="146">
        <v>276.112897448855</v>
      </c>
      <c r="C27" s="147">
        <v>1.4507764776757</v>
      </c>
      <c r="D27" s="146">
        <v>68.3690095737324</v>
      </c>
      <c r="E27" s="147">
        <v>4.70860824158954</v>
      </c>
      <c r="F27" s="146">
        <v>139.603548472858</v>
      </c>
      <c r="G27" s="147">
        <v>4.94175644347969</v>
      </c>
      <c r="H27" s="146">
        <v>212.388417781921</v>
      </c>
      <c r="I27" s="147">
        <v>5.81267254457696</v>
      </c>
    </row>
    <row r="28" ht="22.5" customHeight="1" spans="1:9">
      <c r="A28" s="152" t="s">
        <v>430</v>
      </c>
      <c r="B28" s="153">
        <v>224.755233733686</v>
      </c>
      <c r="C28" s="154">
        <v>0.874330379358469</v>
      </c>
      <c r="D28" s="153">
        <v>48.2507848130334</v>
      </c>
      <c r="E28" s="154">
        <v>4.62335852192209</v>
      </c>
      <c r="F28" s="153">
        <v>95.0880739924969</v>
      </c>
      <c r="G28" s="154">
        <v>3.83088496967714</v>
      </c>
      <c r="H28" s="153">
        <v>154.115200497183</v>
      </c>
      <c r="I28" s="154">
        <v>4.89262045752608</v>
      </c>
    </row>
    <row r="29" ht="44.25" customHeight="1" spans="1:9">
      <c r="A29" s="174" t="s">
        <v>432</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O29"/>
  <sheetViews>
    <sheetView zoomScale="80" zoomScaleNormal="80" workbookViewId="0">
      <pane xSplit="1" ySplit="3" topLeftCell="B4" activePane="bottomRight" state="frozen"/>
      <selection/>
      <selection pane="topRight"/>
      <selection pane="bottomLeft"/>
      <selection pane="bottomRight" activeCell="T18" sqref="T18:T28"/>
    </sheetView>
  </sheetViews>
  <sheetFormatPr defaultColWidth="9" defaultRowHeight="14.25"/>
  <cols>
    <col min="1" max="1" width="30.15" style="166" customWidth="1"/>
    <col min="2" max="21" width="9.375" style="166"/>
    <col min="22" max="145" width="9" style="166"/>
    <col min="146" max="16384" width="9" style="165"/>
  </cols>
  <sheetData>
    <row r="1" s="165" customFormat="1" ht="28.5" customHeight="1" spans="1:145">
      <c r="A1" s="175" t="s">
        <v>436</v>
      </c>
      <c r="B1" s="175"/>
      <c r="C1" s="175"/>
      <c r="D1" s="175"/>
      <c r="E1" s="175"/>
      <c r="F1" s="175"/>
      <c r="G1" s="175"/>
      <c r="H1" s="175"/>
      <c r="I1" s="175"/>
      <c r="J1" s="175"/>
      <c r="K1" s="175"/>
      <c r="L1" s="175"/>
      <c r="M1" s="175"/>
      <c r="N1" s="175"/>
      <c r="O1" s="175"/>
      <c r="P1" s="175"/>
      <c r="Q1" s="175"/>
      <c r="R1" s="175"/>
      <c r="S1" s="175"/>
      <c r="T1" s="175"/>
      <c r="U1" s="175"/>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9"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s="165" customFormat="1" ht="33" customHeight="1" spans="1:145">
      <c r="A4" s="142" t="s">
        <v>437</v>
      </c>
      <c r="B4" s="167"/>
      <c r="C4" s="168"/>
      <c r="D4" s="167"/>
      <c r="E4" s="168"/>
      <c r="F4" s="167"/>
      <c r="G4" s="168"/>
      <c r="H4" s="167"/>
      <c r="I4" s="168"/>
      <c r="J4" s="167"/>
      <c r="K4" s="168"/>
      <c r="L4" s="167"/>
      <c r="M4" s="168"/>
      <c r="N4" s="167"/>
      <c r="O4" s="168"/>
      <c r="P4" s="167"/>
      <c r="Q4" s="168"/>
      <c r="R4" s="167"/>
      <c r="S4" s="168"/>
      <c r="T4" s="167"/>
      <c r="U4" s="168"/>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row>
    <row r="5" s="165" customFormat="1" ht="22.5" customHeight="1" spans="1:145">
      <c r="A5" s="145" t="s">
        <v>429</v>
      </c>
      <c r="B5" s="169">
        <v>1170.18164817982</v>
      </c>
      <c r="C5" s="170">
        <v>2.667537891788</v>
      </c>
      <c r="D5" s="176" t="s">
        <v>17</v>
      </c>
      <c r="E5" s="177" t="s">
        <v>17</v>
      </c>
      <c r="F5" s="169">
        <v>244.15</v>
      </c>
      <c r="G5" s="170">
        <v>3</v>
      </c>
      <c r="H5" s="176" t="s">
        <v>17</v>
      </c>
      <c r="I5" s="177" t="s">
        <v>17</v>
      </c>
      <c r="J5" s="176" t="s">
        <v>17</v>
      </c>
      <c r="K5" s="177" t="s">
        <v>17</v>
      </c>
      <c r="L5" s="169">
        <v>529.455550291192</v>
      </c>
      <c r="M5" s="170">
        <v>4.38310307576801</v>
      </c>
      <c r="N5" s="176" t="s">
        <v>17</v>
      </c>
      <c r="O5" s="177" t="s">
        <v>17</v>
      </c>
      <c r="P5" s="176" t="s">
        <v>17</v>
      </c>
      <c r="Q5" s="177" t="s">
        <v>17</v>
      </c>
      <c r="R5" s="178">
        <v>786.195768</v>
      </c>
      <c r="S5" s="179">
        <v>4.791</v>
      </c>
      <c r="T5" s="176" t="s">
        <v>17</v>
      </c>
      <c r="U5" s="177" t="s">
        <v>17</v>
      </c>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row>
    <row r="6" ht="22.5" customHeight="1" spans="1:21">
      <c r="A6" s="148" t="s">
        <v>89</v>
      </c>
      <c r="B6" s="169">
        <v>1.239386</v>
      </c>
      <c r="C6" s="170">
        <v>-24.7</v>
      </c>
      <c r="D6" s="176" t="s">
        <v>17</v>
      </c>
      <c r="E6" s="177" t="s">
        <v>17</v>
      </c>
      <c r="F6" s="169">
        <v>0.3</v>
      </c>
      <c r="G6" s="170">
        <v>-0.9</v>
      </c>
      <c r="H6" s="176" t="s">
        <v>17</v>
      </c>
      <c r="I6" s="177" t="s">
        <v>17</v>
      </c>
      <c r="J6" s="176" t="s">
        <v>17</v>
      </c>
      <c r="K6" s="177" t="s">
        <v>17</v>
      </c>
      <c r="L6" s="169">
        <v>0.580741</v>
      </c>
      <c r="M6" s="170">
        <v>0.00400000000000489</v>
      </c>
      <c r="N6" s="176" t="s">
        <v>17</v>
      </c>
      <c r="O6" s="177" t="s">
        <v>17</v>
      </c>
      <c r="P6" s="176" t="s">
        <v>17</v>
      </c>
      <c r="Q6" s="177" t="s">
        <v>17</v>
      </c>
      <c r="R6" s="178">
        <v>0.864493</v>
      </c>
      <c r="S6" s="179">
        <v>0.0460000000000065</v>
      </c>
      <c r="T6" s="176" t="s">
        <v>17</v>
      </c>
      <c r="U6" s="177" t="s">
        <v>17</v>
      </c>
    </row>
    <row r="7" ht="22.5" customHeight="1" spans="1:21">
      <c r="A7" s="148" t="s">
        <v>90</v>
      </c>
      <c r="B7" s="169">
        <v>5.533544</v>
      </c>
      <c r="C7" s="170">
        <v>2.7</v>
      </c>
      <c r="D7" s="176" t="s">
        <v>17</v>
      </c>
      <c r="E7" s="177" t="s">
        <v>17</v>
      </c>
      <c r="F7" s="169">
        <v>0.83</v>
      </c>
      <c r="G7" s="170">
        <v>3.4</v>
      </c>
      <c r="H7" s="176" t="s">
        <v>17</v>
      </c>
      <c r="I7" s="177" t="s">
        <v>17</v>
      </c>
      <c r="J7" s="176" t="s">
        <v>17</v>
      </c>
      <c r="K7" s="177" t="s">
        <v>17</v>
      </c>
      <c r="L7" s="169">
        <v>1.932237</v>
      </c>
      <c r="M7" s="170">
        <v>4.452</v>
      </c>
      <c r="N7" s="176" t="s">
        <v>17</v>
      </c>
      <c r="O7" s="177" t="s">
        <v>17</v>
      </c>
      <c r="P7" s="176" t="s">
        <v>17</v>
      </c>
      <c r="Q7" s="177" t="s">
        <v>17</v>
      </c>
      <c r="R7" s="178">
        <v>3.395152</v>
      </c>
      <c r="S7" s="179">
        <v>3.027</v>
      </c>
      <c r="T7" s="176" t="s">
        <v>17</v>
      </c>
      <c r="U7" s="177" t="s">
        <v>17</v>
      </c>
    </row>
    <row r="8" ht="22.5" customHeight="1" spans="1:21">
      <c r="A8" s="148" t="s">
        <v>91</v>
      </c>
      <c r="B8" s="169">
        <v>42.928843</v>
      </c>
      <c r="C8" s="170">
        <v>4.90000000000001</v>
      </c>
      <c r="D8" s="176" t="s">
        <v>17</v>
      </c>
      <c r="E8" s="177" t="s">
        <v>17</v>
      </c>
      <c r="F8" s="169">
        <v>8.23</v>
      </c>
      <c r="G8" s="170">
        <v>1.7</v>
      </c>
      <c r="H8" s="176" t="s">
        <v>17</v>
      </c>
      <c r="I8" s="177" t="s">
        <v>17</v>
      </c>
      <c r="J8" s="176" t="s">
        <v>17</v>
      </c>
      <c r="K8" s="177" t="s">
        <v>17</v>
      </c>
      <c r="L8" s="169">
        <v>17.8904600244522</v>
      </c>
      <c r="M8" s="170">
        <v>2.963970765938</v>
      </c>
      <c r="N8" s="176" t="s">
        <v>17</v>
      </c>
      <c r="O8" s="177" t="s">
        <v>17</v>
      </c>
      <c r="P8" s="176" t="s">
        <v>17</v>
      </c>
      <c r="Q8" s="177" t="s">
        <v>17</v>
      </c>
      <c r="R8" s="178">
        <v>28.505802</v>
      </c>
      <c r="S8" s="179">
        <v>3.032</v>
      </c>
      <c r="T8" s="176" t="s">
        <v>17</v>
      </c>
      <c r="U8" s="177" t="s">
        <v>17</v>
      </c>
    </row>
    <row r="9" ht="22.5" customHeight="1" spans="1:21">
      <c r="A9" s="148" t="s">
        <v>92</v>
      </c>
      <c r="B9" s="169">
        <v>53.052691</v>
      </c>
      <c r="C9" s="170">
        <v>4.40000000000001</v>
      </c>
      <c r="D9" s="176" t="s">
        <v>17</v>
      </c>
      <c r="E9" s="177" t="s">
        <v>17</v>
      </c>
      <c r="F9" s="169">
        <v>9.67</v>
      </c>
      <c r="G9" s="170">
        <v>2.5</v>
      </c>
      <c r="H9" s="176" t="s">
        <v>17</v>
      </c>
      <c r="I9" s="177" t="s">
        <v>17</v>
      </c>
      <c r="J9" s="176" t="s">
        <v>17</v>
      </c>
      <c r="K9" s="177" t="s">
        <v>17</v>
      </c>
      <c r="L9" s="169">
        <v>19.917072</v>
      </c>
      <c r="M9" s="170">
        <v>4.46299999999999</v>
      </c>
      <c r="N9" s="176" t="s">
        <v>17</v>
      </c>
      <c r="O9" s="177" t="s">
        <v>17</v>
      </c>
      <c r="P9" s="176" t="s">
        <v>17</v>
      </c>
      <c r="Q9" s="177" t="s">
        <v>17</v>
      </c>
      <c r="R9" s="178">
        <v>33.020856</v>
      </c>
      <c r="S9" s="179">
        <v>4.128</v>
      </c>
      <c r="T9" s="176" t="s">
        <v>17</v>
      </c>
      <c r="U9" s="177" t="s">
        <v>17</v>
      </c>
    </row>
    <row r="10" ht="22.5" customHeight="1" spans="1:21">
      <c r="A10" s="148" t="s">
        <v>93</v>
      </c>
      <c r="B10" s="169">
        <v>73.744446</v>
      </c>
      <c r="C10" s="170">
        <v>1.8</v>
      </c>
      <c r="D10" s="176" t="s">
        <v>17</v>
      </c>
      <c r="E10" s="177" t="s">
        <v>17</v>
      </c>
      <c r="F10" s="169">
        <v>14.16</v>
      </c>
      <c r="G10" s="170">
        <v>-0.4</v>
      </c>
      <c r="H10" s="176" t="s">
        <v>17</v>
      </c>
      <c r="I10" s="177" t="s">
        <v>17</v>
      </c>
      <c r="J10" s="176" t="s">
        <v>17</v>
      </c>
      <c r="K10" s="177" t="s">
        <v>17</v>
      </c>
      <c r="L10" s="169">
        <v>29.759088</v>
      </c>
      <c r="M10" s="170">
        <v>0.918000000000006</v>
      </c>
      <c r="N10" s="176" t="s">
        <v>17</v>
      </c>
      <c r="O10" s="177" t="s">
        <v>17</v>
      </c>
      <c r="P10" s="176" t="s">
        <v>17</v>
      </c>
      <c r="Q10" s="177" t="s">
        <v>17</v>
      </c>
      <c r="R10" s="178">
        <v>50.917191</v>
      </c>
      <c r="S10" s="179">
        <v>2.377</v>
      </c>
      <c r="T10" s="176" t="s">
        <v>17</v>
      </c>
      <c r="U10" s="177" t="s">
        <v>17</v>
      </c>
    </row>
    <row r="11" ht="22.5" customHeight="1" spans="1:21">
      <c r="A11" s="148" t="s">
        <v>94</v>
      </c>
      <c r="B11" s="169">
        <v>186.95368</v>
      </c>
      <c r="C11" s="170">
        <v>2</v>
      </c>
      <c r="D11" s="176" t="s">
        <v>17</v>
      </c>
      <c r="E11" s="177" t="s">
        <v>17</v>
      </c>
      <c r="F11" s="169">
        <v>44.78</v>
      </c>
      <c r="G11" s="170">
        <v>2.4</v>
      </c>
      <c r="H11" s="176" t="s">
        <v>17</v>
      </c>
      <c r="I11" s="177" t="s">
        <v>17</v>
      </c>
      <c r="J11" s="176" t="s">
        <v>17</v>
      </c>
      <c r="K11" s="177" t="s">
        <v>17</v>
      </c>
      <c r="L11" s="169">
        <v>103.511979</v>
      </c>
      <c r="M11" s="170">
        <v>3.374</v>
      </c>
      <c r="N11" s="176" t="s">
        <v>17</v>
      </c>
      <c r="O11" s="177" t="s">
        <v>17</v>
      </c>
      <c r="P11" s="176" t="s">
        <v>17</v>
      </c>
      <c r="Q11" s="177" t="s">
        <v>17</v>
      </c>
      <c r="R11" s="178">
        <v>137.12</v>
      </c>
      <c r="S11" s="179">
        <v>3.264</v>
      </c>
      <c r="T11" s="176" t="s">
        <v>17</v>
      </c>
      <c r="U11" s="177" t="s">
        <v>17</v>
      </c>
    </row>
    <row r="12" ht="22.5" customHeight="1" spans="1:21">
      <c r="A12" s="148" t="s">
        <v>95</v>
      </c>
      <c r="B12" s="169">
        <v>263.566885</v>
      </c>
      <c r="C12" s="170">
        <v>3.59999999999999</v>
      </c>
      <c r="D12" s="176" t="s">
        <v>17</v>
      </c>
      <c r="E12" s="177" t="s">
        <v>17</v>
      </c>
      <c r="F12" s="169">
        <v>64.56</v>
      </c>
      <c r="G12" s="170">
        <v>7.6</v>
      </c>
      <c r="H12" s="176" t="s">
        <v>17</v>
      </c>
      <c r="I12" s="177" t="s">
        <v>17</v>
      </c>
      <c r="J12" s="176" t="s">
        <v>17</v>
      </c>
      <c r="K12" s="177" t="s">
        <v>17</v>
      </c>
      <c r="L12" s="169">
        <v>123.906486</v>
      </c>
      <c r="M12" s="170">
        <v>7.52500000000001</v>
      </c>
      <c r="N12" s="176" t="s">
        <v>17</v>
      </c>
      <c r="O12" s="177" t="s">
        <v>17</v>
      </c>
      <c r="P12" s="176" t="s">
        <v>17</v>
      </c>
      <c r="Q12" s="177" t="s">
        <v>17</v>
      </c>
      <c r="R12" s="178">
        <v>173.87</v>
      </c>
      <c r="S12" s="179">
        <v>7.491</v>
      </c>
      <c r="T12" s="176" t="s">
        <v>17</v>
      </c>
      <c r="U12" s="177" t="s">
        <v>17</v>
      </c>
    </row>
    <row r="13" ht="22.5" customHeight="1" spans="1:21">
      <c r="A13" s="148" t="s">
        <v>96</v>
      </c>
      <c r="B13" s="169">
        <v>268.840595</v>
      </c>
      <c r="C13" s="170">
        <v>4.09999999999999</v>
      </c>
      <c r="D13" s="176" t="s">
        <v>17</v>
      </c>
      <c r="E13" s="177" t="s">
        <v>17</v>
      </c>
      <c r="F13" s="169">
        <v>51.29</v>
      </c>
      <c r="G13" s="170">
        <v>4.6</v>
      </c>
      <c r="H13" s="176" t="s">
        <v>17</v>
      </c>
      <c r="I13" s="177" t="s">
        <v>17</v>
      </c>
      <c r="J13" s="176" t="s">
        <v>17</v>
      </c>
      <c r="K13" s="177" t="s">
        <v>17</v>
      </c>
      <c r="L13" s="169">
        <v>106.980891</v>
      </c>
      <c r="M13" s="170">
        <v>8.373</v>
      </c>
      <c r="N13" s="176" t="s">
        <v>17</v>
      </c>
      <c r="O13" s="177" t="s">
        <v>17</v>
      </c>
      <c r="P13" s="176" t="s">
        <v>17</v>
      </c>
      <c r="Q13" s="177" t="s">
        <v>17</v>
      </c>
      <c r="R13" s="178">
        <v>169.39</v>
      </c>
      <c r="S13" s="179">
        <v>7.797</v>
      </c>
      <c r="T13" s="176" t="s">
        <v>17</v>
      </c>
      <c r="U13" s="177" t="s">
        <v>17</v>
      </c>
    </row>
    <row r="14" ht="22.5" customHeight="1" spans="1:21">
      <c r="A14" s="148" t="s">
        <v>97</v>
      </c>
      <c r="B14" s="169">
        <v>238.041099</v>
      </c>
      <c r="C14" s="170">
        <v>0.799999999999997</v>
      </c>
      <c r="D14" s="176" t="s">
        <v>17</v>
      </c>
      <c r="E14" s="177" t="s">
        <v>17</v>
      </c>
      <c r="F14" s="169">
        <v>41.28</v>
      </c>
      <c r="G14" s="170">
        <v>-2</v>
      </c>
      <c r="H14" s="176" t="s">
        <v>17</v>
      </c>
      <c r="I14" s="177" t="s">
        <v>17</v>
      </c>
      <c r="J14" s="176" t="s">
        <v>17</v>
      </c>
      <c r="K14" s="177" t="s">
        <v>17</v>
      </c>
      <c r="L14" s="169">
        <v>107.731168</v>
      </c>
      <c r="M14" s="170">
        <v>1.398</v>
      </c>
      <c r="N14" s="176" t="s">
        <v>17</v>
      </c>
      <c r="O14" s="177" t="s">
        <v>17</v>
      </c>
      <c r="P14" s="176" t="s">
        <v>17</v>
      </c>
      <c r="Q14" s="177" t="s">
        <v>17</v>
      </c>
      <c r="R14" s="178">
        <v>160.31</v>
      </c>
      <c r="S14" s="179">
        <v>2.146</v>
      </c>
      <c r="T14" s="176" t="s">
        <v>17</v>
      </c>
      <c r="U14" s="177" t="s">
        <v>17</v>
      </c>
    </row>
    <row r="15" ht="22.5" customHeight="1" spans="1:21">
      <c r="A15" s="148" t="s">
        <v>430</v>
      </c>
      <c r="B15" s="169">
        <v>36.280502</v>
      </c>
      <c r="C15" s="170">
        <v>7.7</v>
      </c>
      <c r="D15" s="176" t="s">
        <v>17</v>
      </c>
      <c r="E15" s="177" t="s">
        <v>17</v>
      </c>
      <c r="F15" s="169">
        <v>9.05</v>
      </c>
      <c r="G15" s="170">
        <v>3</v>
      </c>
      <c r="H15" s="176" t="s">
        <v>17</v>
      </c>
      <c r="I15" s="177" t="s">
        <v>17</v>
      </c>
      <c r="J15" s="176" t="s">
        <v>17</v>
      </c>
      <c r="K15" s="177" t="s">
        <v>17</v>
      </c>
      <c r="L15" s="169">
        <v>17.24544</v>
      </c>
      <c r="M15" s="170">
        <v>0.930999999999997</v>
      </c>
      <c r="N15" s="176" t="s">
        <v>17</v>
      </c>
      <c r="O15" s="177" t="s">
        <v>17</v>
      </c>
      <c r="P15" s="176" t="s">
        <v>17</v>
      </c>
      <c r="Q15" s="177" t="s">
        <v>17</v>
      </c>
      <c r="R15" s="178">
        <v>28.797798</v>
      </c>
      <c r="S15" s="179">
        <v>3.5</v>
      </c>
      <c r="T15" s="176" t="s">
        <v>17</v>
      </c>
      <c r="U15" s="177" t="s">
        <v>17</v>
      </c>
    </row>
    <row r="16" ht="19.5" customHeight="1" spans="1:21">
      <c r="A16" s="148"/>
      <c r="B16" s="169"/>
      <c r="C16" s="170"/>
      <c r="D16" s="169"/>
      <c r="E16" s="170"/>
      <c r="F16" s="169"/>
      <c r="G16" s="170"/>
      <c r="H16" s="169"/>
      <c r="I16" s="170"/>
      <c r="J16" s="169"/>
      <c r="K16" s="170"/>
      <c r="L16" s="169"/>
      <c r="M16" s="170"/>
      <c r="N16" s="169"/>
      <c r="O16" s="170"/>
      <c r="P16" s="169"/>
      <c r="Q16" s="170"/>
      <c r="R16" s="169"/>
      <c r="S16" s="170"/>
      <c r="T16" s="169"/>
      <c r="U16" s="170"/>
    </row>
    <row r="17" ht="33" customHeight="1" spans="1:21">
      <c r="A17" s="149" t="s">
        <v>438</v>
      </c>
      <c r="B17" s="169"/>
      <c r="C17" s="170"/>
      <c r="D17" s="169"/>
      <c r="E17" s="170"/>
      <c r="F17" s="169"/>
      <c r="G17" s="170"/>
      <c r="H17" s="169"/>
      <c r="I17" s="170"/>
      <c r="J17" s="169"/>
      <c r="K17" s="170"/>
      <c r="L17" s="169"/>
      <c r="M17" s="170"/>
      <c r="N17" s="169"/>
      <c r="O17" s="170"/>
      <c r="P17" s="169"/>
      <c r="Q17" s="170"/>
      <c r="R17" s="169"/>
      <c r="S17" s="170"/>
      <c r="T17" s="169"/>
      <c r="U17" s="170"/>
    </row>
    <row r="18" ht="22.5" customHeight="1" spans="1:21">
      <c r="A18" s="145" t="s">
        <v>429</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c r="T18" s="169"/>
      <c r="U18" s="170">
        <v>10.3</v>
      </c>
    </row>
    <row r="19" ht="22.5" customHeight="1" spans="1:21">
      <c r="A19" s="148" t="s">
        <v>89</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c r="T19" s="169"/>
      <c r="U19" s="170">
        <v>-0.5</v>
      </c>
    </row>
    <row r="20" ht="22.5" customHeight="1" spans="1:21">
      <c r="A20" s="148" t="s">
        <v>90</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c r="T20" s="169"/>
      <c r="U20" s="170">
        <v>-3.3</v>
      </c>
    </row>
    <row r="21" ht="22.5" customHeight="1" spans="1:21">
      <c r="A21" s="148" t="s">
        <v>91</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c r="T21" s="169"/>
      <c r="U21" s="170">
        <v>21</v>
      </c>
    </row>
    <row r="22" ht="22.5" customHeight="1" spans="1:21">
      <c r="A22" s="148" t="s">
        <v>92</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c r="T22" s="169"/>
      <c r="U22" s="171">
        <v>-60.6</v>
      </c>
    </row>
    <row r="23" ht="22.5" customHeight="1" spans="1:21">
      <c r="A23" s="148" t="s">
        <v>93</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c r="T23" s="169"/>
      <c r="U23" s="171">
        <v>-0.3</v>
      </c>
    </row>
    <row r="24" ht="22.5" customHeight="1" spans="1:21">
      <c r="A24" s="148" t="s">
        <v>94</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c r="T24" s="169"/>
      <c r="U24" s="171">
        <v>-1.7</v>
      </c>
    </row>
    <row r="25" ht="22.5" customHeight="1" spans="1:21">
      <c r="A25" s="148" t="s">
        <v>95</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c r="T25" s="169"/>
      <c r="U25" s="171">
        <v>92.7</v>
      </c>
    </row>
    <row r="26" ht="22.5" customHeight="1" spans="1:21">
      <c r="A26" s="148" t="s">
        <v>96</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c r="T26" s="169"/>
      <c r="U26" s="171">
        <v>4.7</v>
      </c>
    </row>
    <row r="27" ht="22.5" customHeight="1" spans="1:21">
      <c r="A27" s="148" t="s">
        <v>97</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c r="T27" s="169"/>
      <c r="U27" s="171">
        <v>-10.2</v>
      </c>
    </row>
    <row r="28" ht="22.5" customHeight="1" spans="1:21">
      <c r="A28" s="152" t="s">
        <v>430</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c r="T28" s="172"/>
      <c r="U28" s="173">
        <v>11.9</v>
      </c>
    </row>
    <row r="29" s="165" customFormat="1" ht="64" customHeight="1" spans="1:145">
      <c r="A29" s="174" t="s">
        <v>439</v>
      </c>
      <c r="B29" s="174"/>
      <c r="C29" s="174"/>
      <c r="D29" s="174"/>
      <c r="E29" s="174"/>
      <c r="F29" s="174"/>
      <c r="G29" s="174"/>
      <c r="H29" s="174"/>
      <c r="I29" s="174"/>
      <c r="J29" s="174"/>
      <c r="K29" s="174"/>
      <c r="L29" s="174"/>
      <c r="M29" s="174"/>
      <c r="N29" s="174"/>
      <c r="O29" s="174"/>
      <c r="P29" s="174"/>
      <c r="Q29" s="174"/>
      <c r="R29" s="174"/>
      <c r="S29" s="174"/>
      <c r="T29" s="174"/>
      <c r="U29" s="174"/>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O29"/>
  <sheetViews>
    <sheetView zoomScale="80" zoomScaleNormal="80" workbookViewId="0">
      <pane xSplit="1" ySplit="3" topLeftCell="B4" activePane="bottomRight" state="frozen"/>
      <selection/>
      <selection pane="topRight"/>
      <selection pane="bottomLeft"/>
      <selection pane="bottomRight" activeCell="T24" sqref="T24"/>
    </sheetView>
  </sheetViews>
  <sheetFormatPr defaultColWidth="9" defaultRowHeight="14.25"/>
  <cols>
    <col min="1" max="1" width="36.7166666666667" style="166" customWidth="1"/>
    <col min="2" max="2" width="12.025" style="166" customWidth="1"/>
    <col min="3" max="17" width="11.0833333333333" style="166" customWidth="1"/>
    <col min="18" max="18" width="12.6583333333333" style="166" customWidth="1"/>
    <col min="19" max="19" width="11.25" style="166" customWidth="1"/>
    <col min="20" max="145" width="9" style="166"/>
    <col min="146" max="16384" width="9" style="165"/>
  </cols>
  <sheetData>
    <row r="1" s="165" customFormat="1" ht="28.5" customHeight="1" spans="1:145">
      <c r="A1" s="135" t="s">
        <v>440</v>
      </c>
      <c r="B1" s="135"/>
      <c r="C1" s="135"/>
      <c r="D1" s="135"/>
      <c r="E1" s="135"/>
      <c r="F1" s="135"/>
      <c r="G1" s="135"/>
      <c r="H1" s="135"/>
      <c r="I1" s="135"/>
      <c r="J1" s="135"/>
      <c r="K1" s="135"/>
      <c r="L1" s="135"/>
      <c r="M1" s="135"/>
      <c r="N1" s="135"/>
      <c r="O1" s="135"/>
      <c r="P1" s="135"/>
      <c r="Q1" s="135"/>
      <c r="R1" s="135"/>
      <c r="S1" s="135"/>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9" customHeight="1" spans="1:19">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row>
    <row r="4" s="165" customFormat="1" ht="33" customHeight="1" spans="1:145">
      <c r="A4" s="142" t="s">
        <v>441</v>
      </c>
      <c r="B4" s="167"/>
      <c r="C4" s="168"/>
      <c r="D4" s="167"/>
      <c r="E4" s="168"/>
      <c r="F4" s="167"/>
      <c r="G4" s="168"/>
      <c r="H4" s="167"/>
      <c r="I4" s="168"/>
      <c r="J4" s="167"/>
      <c r="K4" s="168"/>
      <c r="L4" s="167"/>
      <c r="M4" s="168"/>
      <c r="N4" s="167"/>
      <c r="O4" s="168"/>
      <c r="P4" s="167"/>
      <c r="Q4" s="168"/>
      <c r="R4" s="167"/>
      <c r="S4" s="168"/>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row>
    <row r="5" s="165" customFormat="1" ht="22.5" customHeight="1" spans="1:145">
      <c r="A5" s="145" t="s">
        <v>429</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9">
        <v>119.08599</v>
      </c>
      <c r="S5" s="170">
        <v>14.7</v>
      </c>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row>
    <row r="6" ht="22.5" customHeight="1" spans="1:19">
      <c r="A6" s="148" t="s">
        <v>89</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c r="R6" s="169">
        <v>4.81614</v>
      </c>
      <c r="S6" s="170">
        <v>19.8</v>
      </c>
    </row>
    <row r="7" ht="22.5" customHeight="1" spans="1:19">
      <c r="A7" s="148" t="s">
        <v>90</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c r="R7" s="169">
        <v>3.67607</v>
      </c>
      <c r="S7" s="170">
        <v>156.7</v>
      </c>
    </row>
    <row r="8" ht="22.5" customHeight="1" spans="1:19">
      <c r="A8" s="148" t="s">
        <v>91</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c r="R8" s="169">
        <v>93.9134</v>
      </c>
      <c r="S8" s="170">
        <v>5.2</v>
      </c>
    </row>
    <row r="9" ht="22.5" customHeight="1" spans="1:19">
      <c r="A9" s="148" t="s">
        <v>92</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c r="R9" s="169">
        <v>-9.23162</v>
      </c>
      <c r="S9" s="170">
        <v>-1738.3</v>
      </c>
    </row>
    <row r="10" ht="22.5" customHeight="1" spans="1:19">
      <c r="A10" s="148" t="s">
        <v>93</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c r="R10" s="169">
        <v>-11.02581</v>
      </c>
      <c r="S10" s="170">
        <v>-1677.3</v>
      </c>
    </row>
    <row r="11" ht="22.5" customHeight="1" spans="1:19">
      <c r="A11" s="148" t="s">
        <v>94</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c r="R11" s="169">
        <v>4.70729</v>
      </c>
      <c r="S11" s="170">
        <v>-14.6</v>
      </c>
    </row>
    <row r="12" ht="22.5" customHeight="1" spans="1:19">
      <c r="A12" s="148" t="s">
        <v>95</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c r="R12" s="169">
        <v>8.44501</v>
      </c>
      <c r="S12" s="170">
        <v>261.1</v>
      </c>
    </row>
    <row r="13" ht="22.5" customHeight="1" spans="1:19">
      <c r="A13" s="148" t="s">
        <v>96</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c r="R13" s="169">
        <v>1.36971</v>
      </c>
      <c r="S13" s="170">
        <v>8558.1</v>
      </c>
    </row>
    <row r="14" ht="22.5" customHeight="1" spans="1:19">
      <c r="A14" s="148" t="s">
        <v>97</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c r="R14" s="169">
        <v>1.38572</v>
      </c>
      <c r="S14" s="170">
        <v>-24.3</v>
      </c>
    </row>
    <row r="15" ht="22.5" customHeight="1" spans="1:19">
      <c r="A15" s="148" t="s">
        <v>430</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c r="R15" s="169">
        <v>21.52903</v>
      </c>
      <c r="S15" s="170">
        <v>13246.7</v>
      </c>
    </row>
    <row r="16" ht="19.5" customHeight="1" spans="1:19">
      <c r="A16" s="148"/>
      <c r="B16" s="169"/>
      <c r="C16" s="170"/>
      <c r="D16" s="169"/>
      <c r="E16" s="170"/>
      <c r="F16" s="169"/>
      <c r="G16" s="170"/>
      <c r="H16" s="169"/>
      <c r="I16" s="170"/>
      <c r="J16" s="169"/>
      <c r="K16" s="170"/>
      <c r="L16" s="169"/>
      <c r="M16" s="170"/>
      <c r="N16" s="169"/>
      <c r="O16" s="170"/>
      <c r="P16" s="169"/>
      <c r="Q16" s="170"/>
      <c r="R16" s="169"/>
      <c r="S16" s="170"/>
    </row>
    <row r="17" ht="33" customHeight="1" spans="1:19">
      <c r="A17" s="149" t="s">
        <v>442</v>
      </c>
      <c r="B17" s="169"/>
      <c r="C17" s="170"/>
      <c r="D17" s="169"/>
      <c r="E17" s="170"/>
      <c r="F17" s="169"/>
      <c r="G17" s="170"/>
      <c r="H17" s="169"/>
      <c r="I17" s="170"/>
      <c r="J17" s="169"/>
      <c r="K17" s="170"/>
      <c r="L17" s="169"/>
      <c r="M17" s="170"/>
      <c r="N17" s="169"/>
      <c r="O17" s="170"/>
      <c r="P17" s="169"/>
      <c r="Q17" s="170"/>
      <c r="R17" s="169"/>
      <c r="S17" s="170"/>
    </row>
    <row r="18" ht="22.5" customHeight="1" spans="1:19">
      <c r="A18" s="145" t="s">
        <v>429</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c r="R18" s="169">
        <v>2384.25938</v>
      </c>
      <c r="S18" s="170">
        <v>-2.2</v>
      </c>
    </row>
    <row r="19" ht="22.5" customHeight="1" spans="1:19">
      <c r="A19" s="148" t="s">
        <v>89</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c r="R19" s="169">
        <v>89.06264</v>
      </c>
      <c r="S19" s="170">
        <v>-7.9</v>
      </c>
    </row>
    <row r="20" ht="22.5" customHeight="1" spans="1:19">
      <c r="A20" s="148" t="s">
        <v>90</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c r="R20" s="169">
        <v>293.2128</v>
      </c>
      <c r="S20" s="170">
        <v>-15.6</v>
      </c>
    </row>
    <row r="21" ht="22.5" customHeight="1" spans="1:19">
      <c r="A21" s="148" t="s">
        <v>91</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c r="R21" s="169">
        <v>246.41282</v>
      </c>
      <c r="S21" s="170">
        <v>3.9</v>
      </c>
    </row>
    <row r="22" ht="22.5" customHeight="1" spans="1:19">
      <c r="A22" s="148" t="s">
        <v>92</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c r="R22" s="169">
        <v>62.09031</v>
      </c>
      <c r="S22" s="171">
        <v>-58.5</v>
      </c>
    </row>
    <row r="23" ht="22.5" customHeight="1" spans="1:19">
      <c r="A23" s="148" t="s">
        <v>93</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c r="R23" s="169">
        <v>63.99236</v>
      </c>
      <c r="S23" s="171">
        <v>-1.3</v>
      </c>
    </row>
    <row r="24" ht="22.5" customHeight="1" spans="1:19">
      <c r="A24" s="148" t="s">
        <v>94</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c r="R24" s="169">
        <v>33.45987</v>
      </c>
      <c r="S24" s="171">
        <v>-1.5</v>
      </c>
    </row>
    <row r="25" ht="22.5" customHeight="1" spans="1:19">
      <c r="A25" s="148" t="s">
        <v>95</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c r="R25" s="169">
        <v>91.6185</v>
      </c>
      <c r="S25" s="171">
        <v>25.2</v>
      </c>
    </row>
    <row r="26" ht="22.5" customHeight="1" spans="1:19">
      <c r="A26" s="148" t="s">
        <v>96</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c r="R26" s="169">
        <v>179.40556</v>
      </c>
      <c r="S26" s="171">
        <v>5.9</v>
      </c>
    </row>
    <row r="27" ht="22.5" customHeight="1" spans="1:19">
      <c r="A27" s="148" t="s">
        <v>97</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c r="R27" s="169">
        <v>101.44053</v>
      </c>
      <c r="S27" s="171">
        <v>-9.5</v>
      </c>
    </row>
    <row r="28" ht="22.5" customHeight="1" spans="1:19">
      <c r="A28" s="152" t="s">
        <v>430</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c r="R28" s="172">
        <v>1237.58073</v>
      </c>
      <c r="S28" s="173">
        <v>5.6</v>
      </c>
    </row>
    <row r="29" ht="50" customHeight="1" spans="1:17">
      <c r="A29" s="174"/>
      <c r="B29" s="174"/>
      <c r="C29" s="174"/>
      <c r="D29" s="174"/>
      <c r="E29" s="174"/>
      <c r="F29" s="174"/>
      <c r="G29" s="174"/>
      <c r="H29" s="174"/>
      <c r="I29" s="174"/>
      <c r="J29" s="174"/>
      <c r="K29" s="174"/>
      <c r="L29" s="174"/>
      <c r="M29" s="174"/>
      <c r="N29" s="174"/>
      <c r="O29" s="174"/>
      <c r="P29" s="174"/>
      <c r="Q29" s="174"/>
    </row>
  </sheetData>
  <mergeCells count="11">
    <mergeCell ref="A1:S1"/>
    <mergeCell ref="B2:C2"/>
    <mergeCell ref="D2:E2"/>
    <mergeCell ref="F2:G2"/>
    <mergeCell ref="H2:I2"/>
    <mergeCell ref="J2:K2"/>
    <mergeCell ref="L2:M2"/>
    <mergeCell ref="N2:O2"/>
    <mergeCell ref="P2:Q2"/>
    <mergeCell ref="R2:S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9"/>
  <sheetViews>
    <sheetView zoomScale="80" zoomScaleNormal="80" workbookViewId="0">
      <pane xSplit="1" ySplit="3" topLeftCell="B4" activePane="bottomRight" state="frozen"/>
      <selection/>
      <selection pane="topRight"/>
      <selection pane="bottomLeft"/>
      <selection pane="bottomRight" activeCell="Z25" sqref="Z25"/>
    </sheetView>
  </sheetViews>
  <sheetFormatPr defaultColWidth="9" defaultRowHeight="14.25"/>
  <cols>
    <col min="1" max="1" width="25.625" style="133" customWidth="1"/>
    <col min="2" max="2" width="10.375" style="133"/>
    <col min="3" max="19" width="9.375" style="133"/>
    <col min="20" max="20" width="10.375" style="133"/>
    <col min="21" max="21" width="9.375" style="133"/>
    <col min="22" max="170" width="9" style="133"/>
    <col min="171" max="16384" width="9" style="134"/>
  </cols>
  <sheetData>
    <row r="1" ht="28.5" customHeight="1" spans="1:21">
      <c r="A1" s="135" t="s">
        <v>443</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1">
      <c r="A4" s="142" t="s">
        <v>301</v>
      </c>
      <c r="B4" s="143"/>
      <c r="C4" s="144"/>
      <c r="D4" s="143"/>
      <c r="E4" s="144"/>
      <c r="F4" s="143"/>
      <c r="G4" s="144"/>
      <c r="H4" s="143"/>
      <c r="I4" s="144"/>
      <c r="J4" s="143"/>
      <c r="K4" s="144"/>
      <c r="L4" s="143"/>
      <c r="M4" s="144"/>
      <c r="N4" s="143"/>
      <c r="O4" s="144"/>
      <c r="P4" s="143"/>
      <c r="Q4" s="144"/>
      <c r="R4" s="143"/>
      <c r="S4" s="144"/>
      <c r="T4" s="143"/>
      <c r="U4" s="144"/>
    </row>
    <row r="5" ht="24" customHeight="1" spans="1:21">
      <c r="A5" s="145" t="s">
        <v>429</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c r="T5" s="146">
        <v>1334.5605</v>
      </c>
      <c r="U5" s="147">
        <v>3.3</v>
      </c>
    </row>
    <row r="6" ht="24" customHeight="1" spans="1:21">
      <c r="A6" s="148" t="s">
        <v>89</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c r="T6" s="146">
        <v>210.90242</v>
      </c>
      <c r="U6" s="147">
        <v>-0.19</v>
      </c>
    </row>
    <row r="7" ht="24" customHeight="1" spans="1:21">
      <c r="A7" s="148" t="s">
        <v>90</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c r="T7" s="146">
        <v>236.35535</v>
      </c>
      <c r="U7" s="147">
        <v>10.74</v>
      </c>
    </row>
    <row r="8" ht="24" customHeight="1" spans="1:21">
      <c r="A8" s="148" t="s">
        <v>91</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c r="T8" s="146">
        <v>37.11578</v>
      </c>
      <c r="U8" s="147">
        <v>0.04</v>
      </c>
    </row>
    <row r="9" ht="24" customHeight="1" spans="1:21">
      <c r="A9" s="148" t="s">
        <v>92</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c r="T9" s="146">
        <v>162.32379</v>
      </c>
      <c r="U9" s="147">
        <v>2.61</v>
      </c>
    </row>
    <row r="10" ht="24" customHeight="1" spans="1:21">
      <c r="A10" s="148" t="s">
        <v>93</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c r="T10" s="146">
        <v>137.58702</v>
      </c>
      <c r="U10" s="147">
        <v>2.51</v>
      </c>
    </row>
    <row r="11" ht="24" customHeight="1" spans="1:21">
      <c r="A11" s="148" t="s">
        <v>94</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c r="T11" s="146">
        <v>89.10822</v>
      </c>
      <c r="U11" s="147">
        <v>2.13</v>
      </c>
    </row>
    <row r="12" ht="24" customHeight="1" spans="1:21">
      <c r="A12" s="148" t="s">
        <v>95</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c r="T12" s="146">
        <v>148.54354</v>
      </c>
      <c r="U12" s="147">
        <v>1.5</v>
      </c>
    </row>
    <row r="13" ht="24" customHeight="1" spans="1:21">
      <c r="A13" s="148" t="s">
        <v>96</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c r="T13" s="146">
        <v>124.28521</v>
      </c>
      <c r="U13" s="147">
        <v>2.2</v>
      </c>
    </row>
    <row r="14" ht="24" customHeight="1" spans="1:21">
      <c r="A14" s="148" t="s">
        <v>97</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c r="T14" s="146">
        <v>188.3392</v>
      </c>
      <c r="U14" s="147">
        <v>2.12</v>
      </c>
    </row>
    <row r="15" ht="24" customHeight="1" spans="1:21">
      <c r="A15" s="148" t="s">
        <v>430</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c r="T15" s="146">
        <v>118.20118</v>
      </c>
      <c r="U15" s="147">
        <v>4.96</v>
      </c>
    </row>
    <row r="16" ht="22.9" customHeight="1" spans="1:21">
      <c r="A16" s="148"/>
      <c r="B16" s="164"/>
      <c r="C16" s="156"/>
      <c r="D16" s="164"/>
      <c r="E16" s="156"/>
      <c r="F16" s="164"/>
      <c r="G16" s="156"/>
      <c r="H16" s="164"/>
      <c r="I16" s="156"/>
      <c r="J16" s="164"/>
      <c r="K16" s="156"/>
      <c r="L16" s="164"/>
      <c r="M16" s="156"/>
      <c r="N16" s="164"/>
      <c r="O16" s="156"/>
      <c r="P16" s="164"/>
      <c r="Q16" s="156"/>
      <c r="R16" s="164"/>
      <c r="S16" s="156"/>
      <c r="T16" s="164"/>
      <c r="U16" s="156"/>
    </row>
    <row r="17" ht="33" customHeight="1" spans="1:21">
      <c r="A17" s="149" t="s">
        <v>444</v>
      </c>
      <c r="B17" s="164"/>
      <c r="C17" s="156"/>
      <c r="D17" s="164"/>
      <c r="E17" s="156"/>
      <c r="F17" s="164"/>
      <c r="G17" s="156"/>
      <c r="H17" s="164"/>
      <c r="I17" s="156"/>
      <c r="J17" s="164"/>
      <c r="K17" s="156"/>
      <c r="L17" s="164"/>
      <c r="M17" s="156"/>
      <c r="N17" s="164"/>
      <c r="O17" s="156"/>
      <c r="P17" s="164"/>
      <c r="Q17" s="156"/>
      <c r="R17" s="164"/>
      <c r="S17" s="156"/>
      <c r="T17" s="164"/>
      <c r="U17" s="156"/>
    </row>
    <row r="18" ht="24" customHeight="1" spans="1:21">
      <c r="A18" s="145" t="s">
        <v>429</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c r="T18" s="146"/>
      <c r="U18" s="147">
        <v>-10.5746596864876</v>
      </c>
    </row>
    <row r="19" ht="24" customHeight="1" spans="1:21">
      <c r="A19" s="148" t="s">
        <v>89</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c r="T19" s="150"/>
      <c r="U19" s="151">
        <v>-21.7509162506306</v>
      </c>
    </row>
    <row r="20" ht="24" customHeight="1" spans="1:21">
      <c r="A20" s="148" t="s">
        <v>90</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c r="T20" s="146"/>
      <c r="U20" s="147">
        <v>15.5464079714048</v>
      </c>
    </row>
    <row r="21" ht="24" customHeight="1" spans="1:21">
      <c r="A21" s="148" t="s">
        <v>91</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c r="T21" s="146"/>
      <c r="U21" s="147">
        <v>-2.56633715570047</v>
      </c>
    </row>
    <row r="22" ht="24" customHeight="1" spans="1:21">
      <c r="A22" s="148" t="s">
        <v>92</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c r="T22" s="146"/>
      <c r="U22" s="147">
        <v>-9.50791548443371</v>
      </c>
    </row>
    <row r="23" ht="24" customHeight="1" spans="1:21">
      <c r="A23" s="148" t="s">
        <v>93</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c r="T23" s="146"/>
      <c r="U23" s="147">
        <v>-11.6319387572229</v>
      </c>
    </row>
    <row r="24" ht="24" customHeight="1" spans="1:21">
      <c r="A24" s="148" t="s">
        <v>94</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c r="T24" s="146"/>
      <c r="U24" s="147">
        <v>1.75410421502964</v>
      </c>
    </row>
    <row r="25" ht="24" customHeight="1" spans="1:21">
      <c r="A25" s="148" t="s">
        <v>95</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c r="T25" s="146"/>
      <c r="U25" s="147">
        <v>-23.7825492262921</v>
      </c>
    </row>
    <row r="26" ht="24" customHeight="1" spans="1:21">
      <c r="A26" s="148" t="s">
        <v>96</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c r="T26" s="146"/>
      <c r="U26" s="147">
        <v>-12.5712716271892</v>
      </c>
    </row>
    <row r="27" ht="24" customHeight="1" spans="1:21">
      <c r="A27" s="148" t="s">
        <v>97</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c r="T27" s="146"/>
      <c r="U27" s="147">
        <v>8.73220525854872</v>
      </c>
    </row>
    <row r="28" ht="24" customHeight="1" spans="1:21">
      <c r="A28" s="152" t="s">
        <v>445</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c r="T28" s="153"/>
      <c r="U28" s="154">
        <v>-25.6958193895054</v>
      </c>
    </row>
    <row r="29" ht="62" customHeight="1" spans="1:21">
      <c r="A29" s="155" t="s">
        <v>446</v>
      </c>
      <c r="B29" s="155"/>
      <c r="C29" s="155"/>
      <c r="D29" s="155"/>
      <c r="E29" s="155"/>
      <c r="F29" s="155"/>
      <c r="G29" s="155"/>
      <c r="H29" s="155"/>
      <c r="I29" s="155"/>
      <c r="J29" s="155"/>
      <c r="K29" s="155"/>
      <c r="L29" s="155"/>
      <c r="M29" s="155"/>
      <c r="N29" s="155"/>
      <c r="O29" s="155"/>
      <c r="P29" s="155"/>
      <c r="Q29" s="155"/>
      <c r="R29" s="155"/>
      <c r="S29" s="155"/>
      <c r="T29" s="155"/>
      <c r="U29" s="155"/>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N29"/>
  <sheetViews>
    <sheetView zoomScale="80" zoomScaleNormal="80" workbookViewId="0">
      <pane xSplit="1" ySplit="3" topLeftCell="B4" activePane="bottomRight" state="frozen"/>
      <selection/>
      <selection pane="topRight"/>
      <selection pane="bottomLeft"/>
      <selection pane="bottomRight" activeCell="Y17" sqref="Y17"/>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19" width="9" style="133"/>
    <col min="20" max="20" width="11.7166666666667" style="133" customWidth="1"/>
    <col min="21" max="168" width="9" style="133"/>
    <col min="169" max="16384" width="9" style="134"/>
  </cols>
  <sheetData>
    <row r="1" ht="28.5" customHeight="1" spans="1:21">
      <c r="A1" s="135" t="s">
        <v>447</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37"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1">
      <c r="A4" s="142" t="s">
        <v>448</v>
      </c>
      <c r="B4" s="143"/>
      <c r="C4" s="144"/>
      <c r="D4" s="143"/>
      <c r="E4" s="144"/>
      <c r="F4" s="143"/>
      <c r="G4" s="144"/>
      <c r="H4" s="143"/>
      <c r="I4" s="144"/>
      <c r="J4" s="143"/>
      <c r="K4" s="144"/>
      <c r="L4" s="143"/>
      <c r="M4" s="144"/>
      <c r="N4" s="143"/>
      <c r="O4" s="144"/>
      <c r="P4" s="143"/>
      <c r="Q4" s="144"/>
      <c r="R4" s="143"/>
      <c r="S4" s="144"/>
      <c r="T4" s="143"/>
      <c r="U4" s="144"/>
    </row>
    <row r="5" ht="24" customHeight="1" spans="1:21">
      <c r="A5" s="145" t="s">
        <v>429</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c r="T5" s="146"/>
      <c r="U5" s="147">
        <v>-12.439233940035</v>
      </c>
    </row>
    <row r="6" ht="24" customHeight="1" spans="1:21">
      <c r="A6" s="148" t="s">
        <v>89</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c r="T6" s="146"/>
      <c r="U6" s="147">
        <v>85.5138154391441</v>
      </c>
    </row>
    <row r="7" ht="24" customHeight="1" spans="1:21">
      <c r="A7" s="148" t="s">
        <v>90</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c r="T7" s="146"/>
      <c r="U7" s="147">
        <v>54.2311851286524</v>
      </c>
    </row>
    <row r="8" ht="24" customHeight="1" spans="1:21">
      <c r="A8" s="148" t="s">
        <v>91</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c r="T8" s="146"/>
      <c r="U8" s="147">
        <v>2.97398978945426</v>
      </c>
    </row>
    <row r="9" ht="24" customHeight="1" spans="1:21">
      <c r="A9" s="148" t="s">
        <v>92</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c r="T9" s="146"/>
      <c r="U9" s="147">
        <v>-4.55047904674036</v>
      </c>
    </row>
    <row r="10" ht="24" customHeight="1" spans="1:21">
      <c r="A10" s="148" t="s">
        <v>93</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c r="T10" s="146"/>
      <c r="U10" s="147">
        <v>53.367707719505</v>
      </c>
    </row>
    <row r="11" ht="24" customHeight="1" spans="1:21">
      <c r="A11" s="148" t="s">
        <v>94</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c r="T11" s="146"/>
      <c r="U11" s="147">
        <v>16.6610070967697</v>
      </c>
    </row>
    <row r="12" ht="24" customHeight="1" spans="1:21">
      <c r="A12" s="148" t="s">
        <v>95</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c r="T12" s="146"/>
      <c r="U12" s="147">
        <v>-35.7539319536695</v>
      </c>
    </row>
    <row r="13" ht="24" customHeight="1" spans="1:21">
      <c r="A13" s="148" t="s">
        <v>96</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c r="T13" s="146"/>
      <c r="U13" s="147">
        <v>-16.9852775799728</v>
      </c>
    </row>
    <row r="14" ht="24" customHeight="1" spans="1:21">
      <c r="A14" s="148" t="s">
        <v>97</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c r="T14" s="146"/>
      <c r="U14" s="147">
        <v>10.2271040223656</v>
      </c>
    </row>
    <row r="15" ht="24" customHeight="1" spans="1:21">
      <c r="A15" s="148" t="s">
        <v>98</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c r="T15" s="146"/>
      <c r="U15" s="147">
        <v>-29.0282482350477</v>
      </c>
    </row>
    <row r="16" ht="22.9" customHeight="1" spans="1:21">
      <c r="A16" s="148"/>
      <c r="B16" s="146"/>
      <c r="C16" s="147"/>
      <c r="D16" s="146"/>
      <c r="E16" s="147"/>
      <c r="F16" s="146"/>
      <c r="G16" s="147"/>
      <c r="H16" s="146"/>
      <c r="I16" s="147"/>
      <c r="J16" s="146"/>
      <c r="K16" s="147"/>
      <c r="L16" s="146"/>
      <c r="M16" s="147"/>
      <c r="N16" s="146"/>
      <c r="O16" s="147"/>
      <c r="P16" s="146"/>
      <c r="Q16" s="147"/>
      <c r="R16" s="146"/>
      <c r="S16" s="147"/>
      <c r="T16" s="146"/>
      <c r="U16" s="147"/>
    </row>
    <row r="17" ht="33" customHeight="1" spans="1:21">
      <c r="A17" s="149" t="s">
        <v>449</v>
      </c>
      <c r="B17" s="146"/>
      <c r="C17" s="147"/>
      <c r="D17" s="146"/>
      <c r="E17" s="147"/>
      <c r="F17" s="146"/>
      <c r="G17" s="147"/>
      <c r="H17" s="146"/>
      <c r="I17" s="147"/>
      <c r="J17" s="146"/>
      <c r="K17" s="147"/>
      <c r="L17" s="146"/>
      <c r="M17" s="147"/>
      <c r="N17" s="146"/>
      <c r="O17" s="147"/>
      <c r="P17" s="146"/>
      <c r="Q17" s="147"/>
      <c r="R17" s="146"/>
      <c r="S17" s="147"/>
      <c r="T17" s="146"/>
      <c r="U17" s="147"/>
    </row>
    <row r="18" ht="24" customHeight="1" spans="1:21">
      <c r="A18" s="148" t="s">
        <v>429</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c r="T18" s="146"/>
      <c r="U18" s="147">
        <v>-24.8127137688638</v>
      </c>
    </row>
    <row r="19" ht="24" customHeight="1" spans="1:21">
      <c r="A19" s="148" t="s">
        <v>89</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c r="T19" s="150"/>
      <c r="U19" s="151">
        <v>-29.4969400639523</v>
      </c>
    </row>
    <row r="20" ht="24" customHeight="1" spans="1:21">
      <c r="A20" s="148" t="s">
        <v>90</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c r="T20" s="146"/>
      <c r="U20" s="147">
        <v>-18.3609419982066</v>
      </c>
    </row>
    <row r="21" ht="24" customHeight="1" spans="1:21">
      <c r="A21" s="148" t="s">
        <v>91</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c r="T21" s="146"/>
      <c r="U21" s="147">
        <v>-23.9382753887771</v>
      </c>
    </row>
    <row r="22" ht="24" customHeight="1" spans="1:21">
      <c r="A22" s="148" t="s">
        <v>92</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c r="T22" s="146"/>
      <c r="U22" s="147">
        <v>-29.1546583825101</v>
      </c>
    </row>
    <row r="23" ht="24" customHeight="1" spans="1:21">
      <c r="A23" s="148" t="s">
        <v>93</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c r="T23" s="146"/>
      <c r="U23" s="147">
        <v>-47.2281664973449</v>
      </c>
    </row>
    <row r="24" ht="24" customHeight="1" spans="1:21">
      <c r="A24" s="148" t="s">
        <v>94</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c r="T24" s="146"/>
      <c r="U24" s="147">
        <v>-6.42471486533977</v>
      </c>
    </row>
    <row r="25" ht="24" customHeight="1" spans="1:21">
      <c r="A25" s="148" t="s">
        <v>95</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c r="T25" s="146"/>
      <c r="U25" s="147">
        <v>88.4814159292035</v>
      </c>
    </row>
    <row r="26" ht="24" customHeight="1" spans="1:21">
      <c r="A26" s="148" t="s">
        <v>96</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c r="T26" s="146"/>
      <c r="U26" s="147">
        <v>-23.1019338932121</v>
      </c>
    </row>
    <row r="27" ht="24" customHeight="1" spans="1:21">
      <c r="A27" s="148" t="s">
        <v>97</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c r="T27" s="146"/>
      <c r="U27" s="147">
        <v>-8.46662838706149</v>
      </c>
    </row>
    <row r="28" ht="24" customHeight="1" spans="1:21">
      <c r="A28" s="152" t="s">
        <v>98</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c r="T28" s="153"/>
      <c r="U28" s="154">
        <v>-39.4061871328375</v>
      </c>
    </row>
    <row r="29" ht="45" customHeight="1" spans="1:170">
      <c r="A29" s="155" t="s">
        <v>450</v>
      </c>
      <c r="B29" s="155"/>
      <c r="C29" s="155"/>
      <c r="D29" s="155"/>
      <c r="E29" s="155"/>
      <c r="F29" s="155"/>
      <c r="G29" s="155"/>
      <c r="H29" s="155"/>
      <c r="I29" s="155"/>
      <c r="J29" s="155"/>
      <c r="K29" s="155"/>
      <c r="L29" s="155"/>
      <c r="M29" s="155"/>
      <c r="N29" s="155"/>
      <c r="O29" s="155"/>
      <c r="P29" s="155"/>
      <c r="Q29" s="155"/>
      <c r="R29" s="155"/>
      <c r="S29" s="155"/>
      <c r="T29" s="155"/>
      <c r="U29" s="155"/>
      <c r="FM29" s="133"/>
      <c r="FN29" s="133"/>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N29"/>
  <sheetViews>
    <sheetView zoomScale="80" zoomScaleNormal="80" workbookViewId="0">
      <pane xSplit="1" ySplit="3" topLeftCell="B4" activePane="bottomRight" state="frozen"/>
      <selection/>
      <selection pane="topRight"/>
      <selection pane="bottomLeft"/>
      <selection pane="bottomRight" activeCell="T5" sqref="T5:T28"/>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19" width="9" style="133"/>
    <col min="20" max="20" width="11.25" style="133" customWidth="1"/>
    <col min="21" max="168" width="9" style="133"/>
    <col min="169" max="16384" width="9" style="134"/>
  </cols>
  <sheetData>
    <row r="1" ht="28.5" customHeight="1" spans="1:21">
      <c r="A1" s="135" t="s">
        <v>451</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37"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2">
      <c r="A4" s="142" t="s">
        <v>452</v>
      </c>
      <c r="B4" s="143"/>
      <c r="C4" s="144"/>
      <c r="D4" s="143"/>
      <c r="E4" s="144"/>
      <c r="F4" s="143"/>
      <c r="G4" s="144"/>
      <c r="H4" s="143"/>
      <c r="I4" s="144"/>
      <c r="J4" s="143"/>
      <c r="K4" s="144"/>
      <c r="L4" s="157"/>
      <c r="M4" s="158"/>
      <c r="N4" s="157"/>
      <c r="O4" s="158"/>
      <c r="P4" s="157"/>
      <c r="Q4" s="158"/>
      <c r="R4" s="157"/>
      <c r="S4" s="158"/>
      <c r="T4" s="157"/>
      <c r="U4" s="158"/>
      <c r="V4" s="159"/>
    </row>
    <row r="5" ht="24" customHeight="1" spans="1:22">
      <c r="A5" s="145" t="s">
        <v>429</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46"/>
      <c r="U5" s="147">
        <v>30.9931396062246</v>
      </c>
      <c r="V5" s="160"/>
    </row>
    <row r="6" ht="24" customHeight="1" spans="1:22">
      <c r="A6" s="148" t="s">
        <v>89</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46"/>
      <c r="U6" s="147">
        <v>-24.0875587510818</v>
      </c>
      <c r="V6" s="160"/>
    </row>
    <row r="7" ht="24" customHeight="1" spans="1:22">
      <c r="A7" s="148" t="s">
        <v>90</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46"/>
      <c r="U7" s="147">
        <v>-20.7166946832219</v>
      </c>
      <c r="V7" s="160"/>
    </row>
    <row r="8" ht="24" customHeight="1" spans="1:22">
      <c r="A8" s="148" t="s">
        <v>91</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46"/>
      <c r="U8" s="147">
        <v>41.2638334250682</v>
      </c>
      <c r="V8" s="160"/>
    </row>
    <row r="9" ht="24" customHeight="1" spans="1:22">
      <c r="A9" s="148" t="s">
        <v>92</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46"/>
      <c r="U9" s="147">
        <v>-15.603362093759</v>
      </c>
      <c r="V9" s="160"/>
    </row>
    <row r="10" ht="24" customHeight="1" spans="1:22">
      <c r="A10" s="148" t="s">
        <v>93</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46"/>
      <c r="U10" s="147">
        <v>-2.54862508383636</v>
      </c>
      <c r="V10" s="160"/>
    </row>
    <row r="11" ht="24" customHeight="1" spans="1:22">
      <c r="A11" s="148" t="s">
        <v>94</v>
      </c>
      <c r="B11" s="146"/>
      <c r="C11" s="147">
        <v>83.6</v>
      </c>
      <c r="D11" s="146"/>
      <c r="E11" s="156" t="s">
        <v>17</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46"/>
      <c r="U11" s="147">
        <v>132.912554509984</v>
      </c>
      <c r="V11" s="161"/>
    </row>
    <row r="12" ht="24" customHeight="1" spans="1:22">
      <c r="A12" s="148" t="s">
        <v>95</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46"/>
      <c r="U12" s="147">
        <v>-24.3432939541348</v>
      </c>
      <c r="V12" s="160"/>
    </row>
    <row r="13" ht="24" customHeight="1" spans="1:22">
      <c r="A13" s="148" t="s">
        <v>96</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46"/>
      <c r="U13" s="147">
        <v>-50.4418562494335</v>
      </c>
      <c r="V13" s="160"/>
    </row>
    <row r="14" ht="24" customHeight="1" spans="1:22">
      <c r="A14" s="148" t="s">
        <v>97</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46"/>
      <c r="U14" s="147">
        <v>-57.4921504442515</v>
      </c>
      <c r="V14" s="160"/>
    </row>
    <row r="15" ht="24" customHeight="1" spans="1:22">
      <c r="A15" s="148" t="s">
        <v>98</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46"/>
      <c r="U15" s="147">
        <v>108.963842501015</v>
      </c>
      <c r="V15" s="160"/>
    </row>
    <row r="16" ht="22.9" customHeight="1" spans="1:23">
      <c r="A16" s="148"/>
      <c r="B16" s="146"/>
      <c r="C16" s="147"/>
      <c r="D16" s="146"/>
      <c r="E16" s="147"/>
      <c r="F16" s="146"/>
      <c r="G16" s="147"/>
      <c r="H16" s="146"/>
      <c r="I16" s="147"/>
      <c r="J16" s="146"/>
      <c r="K16" s="147"/>
      <c r="L16" s="146"/>
      <c r="M16" s="147"/>
      <c r="N16" s="146"/>
      <c r="O16" s="147"/>
      <c r="P16" s="146"/>
      <c r="Q16" s="147"/>
      <c r="R16" s="146"/>
      <c r="S16" s="147"/>
      <c r="T16" s="146"/>
      <c r="U16" s="147"/>
      <c r="V16" s="160"/>
      <c r="W16" s="162"/>
    </row>
    <row r="17" ht="33" customHeight="1" spans="1:23">
      <c r="A17" s="149" t="s">
        <v>453</v>
      </c>
      <c r="B17" s="146"/>
      <c r="C17" s="147"/>
      <c r="D17" s="146"/>
      <c r="E17" s="147"/>
      <c r="F17" s="146"/>
      <c r="G17" s="147"/>
      <c r="H17" s="146"/>
      <c r="I17" s="147"/>
      <c r="J17" s="146"/>
      <c r="K17" s="147"/>
      <c r="L17" s="146"/>
      <c r="M17" s="147"/>
      <c r="N17" s="146"/>
      <c r="O17" s="147"/>
      <c r="P17" s="146"/>
      <c r="Q17" s="147"/>
      <c r="R17" s="146"/>
      <c r="S17" s="147"/>
      <c r="T17" s="146"/>
      <c r="U17" s="147"/>
      <c r="V17" s="160"/>
      <c r="W17" s="162"/>
    </row>
    <row r="18" ht="24" customHeight="1" spans="1:23">
      <c r="A18" s="148" t="s">
        <v>429</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46"/>
      <c r="U18" s="147">
        <v>-23.7368760653967</v>
      </c>
      <c r="V18" s="160"/>
      <c r="W18" s="162"/>
    </row>
    <row r="19" ht="24" customHeight="1" spans="1:23">
      <c r="A19" s="148" t="s">
        <v>89</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50"/>
      <c r="U19" s="151">
        <v>12.7415399705738</v>
      </c>
      <c r="V19" s="163"/>
      <c r="W19" s="162"/>
    </row>
    <row r="20" ht="24" customHeight="1" spans="1:23">
      <c r="A20" s="148" t="s">
        <v>90</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46"/>
      <c r="U20" s="147">
        <v>34.672473557906</v>
      </c>
      <c r="V20" s="160"/>
      <c r="W20" s="162"/>
    </row>
    <row r="21" ht="24" customHeight="1" spans="1:23">
      <c r="A21" s="148" t="s">
        <v>91</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46"/>
      <c r="U21" s="147">
        <v>56.2118713932399</v>
      </c>
      <c r="V21" s="160"/>
      <c r="W21" s="162"/>
    </row>
    <row r="22" ht="24" customHeight="1" spans="1:23">
      <c r="A22" s="148" t="s">
        <v>92</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46"/>
      <c r="U22" s="147">
        <v>-0.97433611411833</v>
      </c>
      <c r="V22" s="160"/>
      <c r="W22" s="162"/>
    </row>
    <row r="23" ht="24" customHeight="1" spans="1:23">
      <c r="A23" s="148" t="s">
        <v>93</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46"/>
      <c r="U23" s="147">
        <v>185.94280651671</v>
      </c>
      <c r="V23" s="160"/>
      <c r="W23" s="162"/>
    </row>
    <row r="24" ht="24" customHeight="1" spans="1:23">
      <c r="A24" s="148" t="s">
        <v>94</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46"/>
      <c r="U24" s="147">
        <v>-26.3908959537572</v>
      </c>
      <c r="V24" s="160"/>
      <c r="W24" s="162"/>
    </row>
    <row r="25" ht="24" customHeight="1" spans="1:23">
      <c r="A25" s="148" t="s">
        <v>95</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46"/>
      <c r="U25" s="147">
        <v>-10.8752336082543</v>
      </c>
      <c r="V25" s="160"/>
      <c r="W25" s="162"/>
    </row>
    <row r="26" ht="24" customHeight="1" spans="1:23">
      <c r="A26" s="148" t="s">
        <v>96</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46"/>
      <c r="U26" s="147">
        <v>-16.2812621906289</v>
      </c>
      <c r="V26" s="160"/>
      <c r="W26" s="162"/>
    </row>
    <row r="27" ht="24" customHeight="1" spans="1:23">
      <c r="A27" s="148" t="s">
        <v>97</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46"/>
      <c r="U27" s="147">
        <v>-35.6235565819861</v>
      </c>
      <c r="V27" s="160"/>
      <c r="W27" s="162"/>
    </row>
    <row r="28" ht="24" customHeight="1" spans="1:23">
      <c r="A28" s="152" t="s">
        <v>98</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3"/>
      <c r="U28" s="154">
        <v>-28.6520043892029</v>
      </c>
      <c r="V28" s="160"/>
      <c r="W28" s="162"/>
    </row>
    <row r="29" ht="45" customHeight="1" spans="1:170">
      <c r="A29" s="155" t="s">
        <v>450</v>
      </c>
      <c r="B29" s="155"/>
      <c r="C29" s="155"/>
      <c r="D29" s="155"/>
      <c r="E29" s="155"/>
      <c r="F29" s="155"/>
      <c r="G29" s="155"/>
      <c r="H29" s="155"/>
      <c r="I29" s="155"/>
      <c r="J29" s="155"/>
      <c r="K29" s="155"/>
      <c r="L29" s="155"/>
      <c r="M29" s="155"/>
      <c r="N29" s="155"/>
      <c r="O29" s="155"/>
      <c r="P29" s="155"/>
      <c r="Q29" s="155"/>
      <c r="R29" s="155"/>
      <c r="S29" s="155"/>
      <c r="T29" s="155"/>
      <c r="U29" s="155"/>
      <c r="FM29" s="133"/>
      <c r="FN29" s="133"/>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29"/>
  <sheetViews>
    <sheetView zoomScale="80" zoomScaleNormal="80" workbookViewId="0">
      <pane xSplit="1" ySplit="3" topLeftCell="B4" activePane="bottomRight" state="frozen"/>
      <selection/>
      <selection pane="topRight"/>
      <selection pane="bottomLeft"/>
      <selection pane="bottomRight" activeCell="X17" sqref="X17"/>
    </sheetView>
  </sheetViews>
  <sheetFormatPr defaultColWidth="9" defaultRowHeight="14.25"/>
  <cols>
    <col min="1" max="1" width="30" style="133" customWidth="1"/>
    <col min="2" max="2" width="11.4083333333333" style="133" customWidth="1"/>
    <col min="3" max="7" width="9" style="133"/>
    <col min="8" max="8" width="10.9333333333333" style="133" customWidth="1"/>
    <col min="9" max="19" width="9" style="133"/>
    <col min="20" max="20" width="11.4083333333333" style="133" customWidth="1"/>
    <col min="21" max="170" width="9" style="133"/>
    <col min="171" max="16384" width="9" style="134"/>
  </cols>
  <sheetData>
    <row r="1" ht="28.5" customHeight="1" spans="1:21">
      <c r="A1" s="135" t="s">
        <v>454</v>
      </c>
      <c r="B1" s="135"/>
      <c r="C1" s="135"/>
      <c r="D1" s="135"/>
      <c r="E1" s="135"/>
      <c r="F1" s="135"/>
      <c r="G1" s="135"/>
      <c r="H1" s="135"/>
      <c r="I1" s="135"/>
      <c r="J1" s="135"/>
      <c r="K1" s="135"/>
      <c r="L1" s="135"/>
      <c r="M1" s="135"/>
      <c r="N1" s="135"/>
      <c r="O1" s="135"/>
      <c r="P1" s="135"/>
      <c r="Q1" s="135"/>
      <c r="R1" s="135"/>
      <c r="S1" s="135"/>
      <c r="T1" s="135"/>
      <c r="U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139"/>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33" customHeight="1" spans="1:21">
      <c r="A4" s="142" t="s">
        <v>329</v>
      </c>
      <c r="B4" s="143"/>
      <c r="C4" s="144"/>
      <c r="D4" s="143"/>
      <c r="E4" s="144"/>
      <c r="F4" s="143"/>
      <c r="G4" s="144"/>
      <c r="H4" s="143"/>
      <c r="I4" s="144"/>
      <c r="J4" s="143"/>
      <c r="K4" s="144"/>
      <c r="L4" s="143"/>
      <c r="M4" s="144"/>
      <c r="N4" s="143"/>
      <c r="O4" s="144"/>
      <c r="P4" s="143"/>
      <c r="Q4" s="144"/>
      <c r="R4" s="143"/>
      <c r="S4" s="144"/>
      <c r="T4" s="143"/>
      <c r="U4" s="144"/>
    </row>
    <row r="5" ht="24" customHeight="1" spans="1:21">
      <c r="A5" s="145" t="s">
        <v>429</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c r="T5" s="146">
        <v>176.763</v>
      </c>
      <c r="U5" s="147">
        <v>6.06882864477634</v>
      </c>
    </row>
    <row r="6" ht="24" customHeight="1" spans="1:21">
      <c r="A6" s="148" t="s">
        <v>89</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c r="T6" s="146">
        <v>6.9227</v>
      </c>
      <c r="U6" s="147">
        <v>-23.6189356455853</v>
      </c>
    </row>
    <row r="7" ht="24" customHeight="1" spans="1:21">
      <c r="A7" s="148" t="s">
        <v>90</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c r="T7" s="146">
        <v>9.9757</v>
      </c>
      <c r="U7" s="147">
        <v>-14.1205963529426</v>
      </c>
    </row>
    <row r="8" ht="24" customHeight="1" spans="1:21">
      <c r="A8" s="148" t="s">
        <v>91</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c r="T8" s="146">
        <v>5.4264</v>
      </c>
      <c r="U8" s="147">
        <v>22.5061695573523</v>
      </c>
    </row>
    <row r="9" ht="24" customHeight="1" spans="1:21">
      <c r="A9" s="148" t="s">
        <v>92</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c r="T9" s="146">
        <v>5.3983</v>
      </c>
      <c r="U9" s="147">
        <v>7.29681124761091</v>
      </c>
    </row>
    <row r="10" ht="24" customHeight="1" spans="1:21">
      <c r="A10" s="148" t="s">
        <v>93</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c r="T10" s="146">
        <v>9.3662</v>
      </c>
      <c r="U10" s="147">
        <v>-3.85515553657656</v>
      </c>
    </row>
    <row r="11" ht="24" customHeight="1" spans="1:21">
      <c r="A11" s="148" t="s">
        <v>94</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c r="T11" s="146">
        <v>7.4133</v>
      </c>
      <c r="U11" s="147">
        <v>-5.02952894605363</v>
      </c>
    </row>
    <row r="12" ht="24" customHeight="1" spans="1:21">
      <c r="A12" s="148" t="s">
        <v>95</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c r="T12" s="146">
        <v>10.5661</v>
      </c>
      <c r="U12" s="147">
        <v>30.3050782242371</v>
      </c>
    </row>
    <row r="13" ht="24" customHeight="1" spans="1:21">
      <c r="A13" s="148" t="s">
        <v>96</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c r="T13" s="146">
        <v>11.2841</v>
      </c>
      <c r="U13" s="147">
        <v>19.0391293890279</v>
      </c>
    </row>
    <row r="14" ht="24" customHeight="1" spans="1:21">
      <c r="A14" s="148" t="s">
        <v>97</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c r="T14" s="146">
        <v>17.3587</v>
      </c>
      <c r="U14" s="147">
        <v>13.4657912081716</v>
      </c>
    </row>
    <row r="15" ht="24" customHeight="1" spans="1:21">
      <c r="A15" s="148" t="s">
        <v>98</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c r="T15" s="146">
        <v>22.7688</v>
      </c>
      <c r="U15" s="147">
        <v>6.46669567592942</v>
      </c>
    </row>
    <row r="16" ht="22.9" customHeight="1" spans="1:21">
      <c r="A16" s="148"/>
      <c r="B16" s="146"/>
      <c r="C16" s="147"/>
      <c r="D16" s="146"/>
      <c r="E16" s="147"/>
      <c r="F16" s="146"/>
      <c r="G16" s="147"/>
      <c r="H16" s="146"/>
      <c r="I16" s="147"/>
      <c r="J16" s="146"/>
      <c r="K16" s="147"/>
      <c r="L16" s="146"/>
      <c r="M16" s="147"/>
      <c r="N16" s="146"/>
      <c r="O16" s="147"/>
      <c r="P16" s="146"/>
      <c r="Q16" s="147"/>
      <c r="R16" s="146"/>
      <c r="S16" s="147"/>
      <c r="T16" s="146"/>
      <c r="U16" s="147"/>
    </row>
    <row r="17" ht="33" customHeight="1" spans="1:21">
      <c r="A17" s="149" t="s">
        <v>339</v>
      </c>
      <c r="B17" s="146"/>
      <c r="C17" s="147"/>
      <c r="D17" s="146"/>
      <c r="E17" s="147"/>
      <c r="F17" s="146"/>
      <c r="G17" s="147"/>
      <c r="H17" s="146"/>
      <c r="I17" s="147"/>
      <c r="J17" s="146"/>
      <c r="K17" s="147"/>
      <c r="L17" s="146"/>
      <c r="M17" s="147"/>
      <c r="N17" s="146"/>
      <c r="O17" s="147"/>
      <c r="P17" s="146"/>
      <c r="Q17" s="147"/>
      <c r="R17" s="146"/>
      <c r="S17" s="147"/>
      <c r="T17" s="146"/>
      <c r="U17" s="147"/>
    </row>
    <row r="18" ht="24" customHeight="1" spans="1:21">
      <c r="A18" s="148" t="s">
        <v>429</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c r="T18" s="146">
        <v>449.6999</v>
      </c>
      <c r="U18" s="147">
        <v>9.45361047308455</v>
      </c>
    </row>
    <row r="19" ht="24" customHeight="1" spans="1:21">
      <c r="A19" s="148" t="s">
        <v>89</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c r="T19" s="150">
        <v>11.8829</v>
      </c>
      <c r="U19" s="151">
        <v>-3.69016550226127</v>
      </c>
    </row>
    <row r="20" ht="24" customHeight="1" spans="1:21">
      <c r="A20" s="148" t="s">
        <v>90</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c r="T20" s="146">
        <v>17.8053</v>
      </c>
      <c r="U20" s="147">
        <v>-3.32191278757242</v>
      </c>
    </row>
    <row r="21" ht="24" customHeight="1" spans="1:21">
      <c r="A21" s="148" t="s">
        <v>91</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c r="T21" s="146">
        <v>19.2229</v>
      </c>
      <c r="U21" s="147">
        <v>-4.26175131732293</v>
      </c>
    </row>
    <row r="22" ht="24" customHeight="1" spans="1:21">
      <c r="A22" s="148" t="s">
        <v>92</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c r="T22" s="146">
        <v>15.4486</v>
      </c>
      <c r="U22" s="147">
        <v>18.8747047100195</v>
      </c>
    </row>
    <row r="23" ht="24" customHeight="1" spans="1:21">
      <c r="A23" s="148" t="s">
        <v>93</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c r="T23" s="146">
        <v>48.055</v>
      </c>
      <c r="U23" s="147">
        <v>11.7532150415107</v>
      </c>
    </row>
    <row r="24" ht="24" customHeight="1" spans="1:21">
      <c r="A24" s="148" t="s">
        <v>94</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c r="T24" s="146">
        <v>38.0064</v>
      </c>
      <c r="U24" s="147">
        <v>10.125812041099</v>
      </c>
    </row>
    <row r="25" ht="24" customHeight="1" spans="1:21">
      <c r="A25" s="148" t="s">
        <v>95</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c r="T25" s="146">
        <v>68.0019</v>
      </c>
      <c r="U25" s="147">
        <v>14.148667771192</v>
      </c>
    </row>
    <row r="26" ht="24" customHeight="1" spans="1:21">
      <c r="A26" s="148" t="s">
        <v>96</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c r="T26" s="146">
        <v>47.7</v>
      </c>
      <c r="U26" s="147">
        <v>12.8206341134592</v>
      </c>
    </row>
    <row r="27" ht="24" customHeight="1" spans="1:21">
      <c r="A27" s="148" t="s">
        <v>97</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c r="T27" s="146">
        <v>74.6324</v>
      </c>
      <c r="U27" s="147">
        <v>5.17041907577578</v>
      </c>
    </row>
    <row r="28" ht="24" customHeight="1" spans="1:21">
      <c r="A28" s="152" t="s">
        <v>445</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c r="T28" s="153">
        <v>23.8376</v>
      </c>
      <c r="U28" s="154">
        <v>20.8993300163819</v>
      </c>
    </row>
    <row r="29" ht="56" customHeight="1" spans="1:21">
      <c r="A29" s="155" t="s">
        <v>455</v>
      </c>
      <c r="B29" s="155"/>
      <c r="C29" s="155"/>
      <c r="D29" s="155"/>
      <c r="E29" s="155"/>
      <c r="F29" s="155"/>
      <c r="G29" s="155"/>
      <c r="H29" s="155"/>
      <c r="I29" s="155"/>
      <c r="J29" s="155"/>
      <c r="K29" s="155"/>
      <c r="L29" s="155"/>
      <c r="M29" s="155"/>
      <c r="N29" s="155"/>
      <c r="O29" s="155"/>
      <c r="P29" s="155"/>
      <c r="Q29" s="155"/>
      <c r="R29" s="155"/>
      <c r="S29" s="155"/>
      <c r="T29" s="155"/>
      <c r="U29" s="155"/>
    </row>
  </sheetData>
  <mergeCells count="13">
    <mergeCell ref="A1:U1"/>
    <mergeCell ref="B2:C2"/>
    <mergeCell ref="D2:E2"/>
    <mergeCell ref="F2:G2"/>
    <mergeCell ref="H2:I2"/>
    <mergeCell ref="J2:K2"/>
    <mergeCell ref="L2:M2"/>
    <mergeCell ref="N2:O2"/>
    <mergeCell ref="P2:Q2"/>
    <mergeCell ref="R2:S2"/>
    <mergeCell ref="T2:U2"/>
    <mergeCell ref="A29:U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7">
      <c r="A1" t="s">
        <v>456</v>
      </c>
      <c r="G1" s="103"/>
    </row>
    <row r="2" ht="29.1" customHeight="1" spans="1:1">
      <c r="A2" t="s">
        <v>457</v>
      </c>
    </row>
    <row r="3" s="100" customFormat="1" ht="30" customHeight="1" spans="1:7">
      <c r="A3" t="s">
        <v>458</v>
      </c>
      <c r="B3" t="s">
        <v>459</v>
      </c>
      <c r="C3"/>
      <c r="D3"/>
      <c r="E3" t="s">
        <v>460</v>
      </c>
      <c r="F3"/>
      <c r="G3"/>
    </row>
    <row r="4" s="101" customFormat="1" ht="36" customHeight="1" spans="1:15">
      <c r="A4"/>
      <c r="B4" s="104" t="s">
        <v>461</v>
      </c>
      <c r="C4" s="105" t="s">
        <v>462</v>
      </c>
      <c r="D4" s="106" t="s">
        <v>463</v>
      </c>
      <c r="E4" s="104" t="s">
        <v>461</v>
      </c>
      <c r="F4" s="107" t="s">
        <v>462</v>
      </c>
      <c r="G4" s="107" t="s">
        <v>463</v>
      </c>
      <c r="H4" s="108"/>
      <c r="O4" s="123"/>
    </row>
    <row r="5" s="101" customFormat="1" ht="25.5" customHeight="1" spans="1:15">
      <c r="A5" s="109" t="s">
        <v>464</v>
      </c>
      <c r="B5" s="110" t="s">
        <v>17</v>
      </c>
      <c r="C5" s="110" t="s">
        <v>17</v>
      </c>
      <c r="D5" s="110" t="s">
        <v>17</v>
      </c>
      <c r="E5" s="111" t="s">
        <v>17</v>
      </c>
      <c r="F5" s="112" t="s">
        <v>17</v>
      </c>
      <c r="G5" s="110" t="s">
        <v>17</v>
      </c>
      <c r="I5" s="124"/>
      <c r="J5" s="124"/>
      <c r="K5" s="125"/>
      <c r="O5" s="123"/>
    </row>
    <row r="6" s="101" customFormat="1" ht="23.1" customHeight="1" spans="1:15">
      <c r="A6" s="109" t="s">
        <v>465</v>
      </c>
      <c r="B6" s="113">
        <v>7406.64</v>
      </c>
      <c r="C6" s="11">
        <v>3.4</v>
      </c>
      <c r="D6" s="110" t="s">
        <v>17</v>
      </c>
      <c r="E6" s="113">
        <v>0</v>
      </c>
      <c r="F6" s="114">
        <v>0</v>
      </c>
      <c r="G6" s="110" t="s">
        <v>17</v>
      </c>
      <c r="I6" s="124"/>
      <c r="J6" s="126"/>
      <c r="O6" s="127"/>
    </row>
    <row r="7" ht="23.1" customHeight="1" spans="1:15">
      <c r="A7" s="101" t="s">
        <v>466</v>
      </c>
      <c r="B7" s="113" t="e">
        <v>#REF!</v>
      </c>
      <c r="C7" s="11" t="e">
        <v>#REF!</v>
      </c>
      <c r="D7" s="115" t="e">
        <f t="shared" ref="D7:D27" si="0">RANK(C7,$C$7:$C$27,0)</f>
        <v>#REF!</v>
      </c>
      <c r="E7" s="113" t="e">
        <v>#REF!</v>
      </c>
      <c r="F7" s="114" t="e">
        <v>#REF!</v>
      </c>
      <c r="G7" s="110" t="e">
        <f t="shared" ref="G7:G27" si="1">RANK(F7,$F$7:$F$27,0)</f>
        <v>#REF!</v>
      </c>
      <c r="I7" s="128"/>
      <c r="J7" s="129"/>
      <c r="K7" s="130"/>
      <c r="L7" s="131"/>
      <c r="O7" s="132"/>
    </row>
    <row r="8" ht="23.1" customHeight="1" spans="1:15">
      <c r="A8" s="101" t="s">
        <v>467</v>
      </c>
      <c r="B8" s="113" t="e">
        <v>#REF!</v>
      </c>
      <c r="C8" s="11" t="e">
        <v>#REF!</v>
      </c>
      <c r="D8" s="115" t="e">
        <f t="shared" si="0"/>
        <v>#REF!</v>
      </c>
      <c r="E8" s="113" t="e">
        <v>#REF!</v>
      </c>
      <c r="F8" s="114" t="e">
        <v>#REF!</v>
      </c>
      <c r="G8" s="110" t="e">
        <f t="shared" si="1"/>
        <v>#REF!</v>
      </c>
      <c r="I8" s="128"/>
      <c r="J8" s="129"/>
      <c r="K8" s="130"/>
      <c r="L8" s="131"/>
      <c r="O8" s="132"/>
    </row>
    <row r="9" ht="23.1" customHeight="1" spans="1:15">
      <c r="A9" s="101" t="s">
        <v>468</v>
      </c>
      <c r="B9" s="113" t="e">
        <v>#REF!</v>
      </c>
      <c r="C9" s="11" t="e">
        <v>#REF!</v>
      </c>
      <c r="D9" s="115" t="e">
        <f t="shared" si="0"/>
        <v>#REF!</v>
      </c>
      <c r="E9" s="113" t="e">
        <v>#REF!</v>
      </c>
      <c r="F9" s="114" t="e">
        <v>#REF!</v>
      </c>
      <c r="G9" s="110" t="e">
        <f t="shared" si="1"/>
        <v>#REF!</v>
      </c>
      <c r="I9" s="128"/>
      <c r="J9" s="129"/>
      <c r="K9" s="130"/>
      <c r="L9" s="131"/>
      <c r="O9" s="132"/>
    </row>
    <row r="10" ht="23.1" customHeight="1" spans="1:15">
      <c r="A10" s="101" t="s">
        <v>469</v>
      </c>
      <c r="B10" s="113" t="e">
        <v>#REF!</v>
      </c>
      <c r="C10" s="11" t="e">
        <v>#REF!</v>
      </c>
      <c r="D10" s="115" t="e">
        <f t="shared" si="0"/>
        <v>#REF!</v>
      </c>
      <c r="E10" s="113" t="e">
        <v>#REF!</v>
      </c>
      <c r="F10" s="114" t="e">
        <v>#REF!</v>
      </c>
      <c r="G10" s="110" t="e">
        <f t="shared" si="1"/>
        <v>#REF!</v>
      </c>
      <c r="I10" s="128"/>
      <c r="J10" s="129"/>
      <c r="K10" s="130"/>
      <c r="L10" s="131"/>
      <c r="O10" s="132"/>
    </row>
    <row r="11" ht="23.1" customHeight="1" spans="1:15">
      <c r="A11" s="101" t="s">
        <v>470</v>
      </c>
      <c r="B11" s="113" t="e">
        <v>#REF!</v>
      </c>
      <c r="C11" s="11" t="e">
        <v>#REF!</v>
      </c>
      <c r="D11" s="115" t="e">
        <f t="shared" si="0"/>
        <v>#REF!</v>
      </c>
      <c r="E11" s="113" t="e">
        <v>#REF!</v>
      </c>
      <c r="F11" s="114" t="e">
        <v>#REF!</v>
      </c>
      <c r="G11" s="110" t="e">
        <f t="shared" si="1"/>
        <v>#REF!</v>
      </c>
      <c r="I11" s="128"/>
      <c r="J11" s="129"/>
      <c r="K11" s="130"/>
      <c r="L11" s="131"/>
      <c r="O11" s="132"/>
    </row>
    <row r="12" ht="23.1" customHeight="1" spans="1:15">
      <c r="A12" s="101" t="s">
        <v>471</v>
      </c>
      <c r="B12" s="113" t="e">
        <v>#REF!</v>
      </c>
      <c r="C12" s="11" t="e">
        <v>#REF!</v>
      </c>
      <c r="D12" s="115" t="e">
        <f t="shared" si="0"/>
        <v>#REF!</v>
      </c>
      <c r="E12" s="113" t="e">
        <v>#REF!</v>
      </c>
      <c r="F12" s="114" t="e">
        <v>#REF!</v>
      </c>
      <c r="G12" s="110" t="e">
        <f t="shared" si="1"/>
        <v>#REF!</v>
      </c>
      <c r="I12" s="128"/>
      <c r="J12" s="129"/>
      <c r="K12" s="130"/>
      <c r="L12" s="131"/>
      <c r="O12" s="132"/>
    </row>
    <row r="13" ht="23.1" customHeight="1" spans="1:15">
      <c r="A13" s="101" t="s">
        <v>472</v>
      </c>
      <c r="B13" s="113" t="e">
        <v>#REF!</v>
      </c>
      <c r="C13" s="11" t="e">
        <v>#REF!</v>
      </c>
      <c r="D13" s="115" t="e">
        <f t="shared" si="0"/>
        <v>#REF!</v>
      </c>
      <c r="E13" s="113" t="e">
        <v>#REF!</v>
      </c>
      <c r="F13" s="114" t="e">
        <v>#REF!</v>
      </c>
      <c r="G13" s="110" t="e">
        <f t="shared" si="1"/>
        <v>#REF!</v>
      </c>
      <c r="I13" s="128"/>
      <c r="J13" s="129"/>
      <c r="K13" s="130"/>
      <c r="L13" s="131"/>
      <c r="O13" s="132"/>
    </row>
    <row r="14" ht="23.1" customHeight="1" spans="1:15">
      <c r="A14" s="101" t="s">
        <v>473</v>
      </c>
      <c r="B14" s="113" t="e">
        <v>#REF!</v>
      </c>
      <c r="C14" s="11" t="e">
        <v>#REF!</v>
      </c>
      <c r="D14" s="115" t="e">
        <f t="shared" si="0"/>
        <v>#REF!</v>
      </c>
      <c r="E14" s="113" t="e">
        <v>#REF!</v>
      </c>
      <c r="F14" s="114" t="e">
        <v>#REF!</v>
      </c>
      <c r="G14" s="110" t="e">
        <f t="shared" si="1"/>
        <v>#REF!</v>
      </c>
      <c r="I14" s="128"/>
      <c r="J14" s="129"/>
      <c r="K14" s="130"/>
      <c r="L14" s="131"/>
      <c r="O14" s="132"/>
    </row>
    <row r="15" ht="23.1" customHeight="1" spans="1:15">
      <c r="A15" s="101" t="s">
        <v>474</v>
      </c>
      <c r="B15" s="113" t="e">
        <v>#REF!</v>
      </c>
      <c r="C15" s="11">
        <v>-15.6</v>
      </c>
      <c r="D15" s="115" t="e">
        <f t="shared" si="0"/>
        <v>#REF!</v>
      </c>
      <c r="E15" s="113" t="e">
        <v>#REF!</v>
      </c>
      <c r="F15" s="114" t="e">
        <v>#REF!</v>
      </c>
      <c r="G15" s="110" t="e">
        <f t="shared" si="1"/>
        <v>#REF!</v>
      </c>
      <c r="I15" s="128"/>
      <c r="J15" s="129"/>
      <c r="K15" s="130"/>
      <c r="L15" s="131"/>
      <c r="O15" s="132"/>
    </row>
    <row r="16" ht="23.1" customHeight="1" spans="1:15">
      <c r="A16" s="101" t="s">
        <v>475</v>
      </c>
      <c r="B16" s="113" t="e">
        <v>#REF!</v>
      </c>
      <c r="C16" s="11" t="e">
        <v>#REF!</v>
      </c>
      <c r="D16" s="115" t="e">
        <f t="shared" si="0"/>
        <v>#REF!</v>
      </c>
      <c r="E16" s="113" t="e">
        <v>#REF!</v>
      </c>
      <c r="F16" s="114" t="e">
        <v>#REF!</v>
      </c>
      <c r="G16" s="110" t="e">
        <f t="shared" si="1"/>
        <v>#REF!</v>
      </c>
      <c r="I16" s="128"/>
      <c r="J16" s="129"/>
      <c r="K16" s="130"/>
      <c r="L16" s="131"/>
      <c r="O16" s="132"/>
    </row>
    <row r="17" ht="23.1" customHeight="1" spans="1:15">
      <c r="A17" s="101" t="s">
        <v>476</v>
      </c>
      <c r="B17" s="113" t="e">
        <v>#REF!</v>
      </c>
      <c r="C17" s="11" t="e">
        <v>#REF!</v>
      </c>
      <c r="D17" s="115" t="e">
        <f t="shared" si="0"/>
        <v>#REF!</v>
      </c>
      <c r="E17" s="113" t="e">
        <v>#REF!</v>
      </c>
      <c r="F17" s="114" t="e">
        <v>#REF!</v>
      </c>
      <c r="G17" s="110" t="e">
        <f t="shared" si="1"/>
        <v>#REF!</v>
      </c>
      <c r="I17" s="128"/>
      <c r="J17" s="129"/>
      <c r="K17" s="130"/>
      <c r="L17" s="131"/>
      <c r="O17" s="132"/>
    </row>
    <row r="18" ht="23.1" customHeight="1" spans="1:15">
      <c r="A18" s="101" t="s">
        <v>477</v>
      </c>
      <c r="B18" s="113" t="e">
        <v>#REF!</v>
      </c>
      <c r="C18" s="11" t="e">
        <v>#REF!</v>
      </c>
      <c r="D18" s="115" t="e">
        <f t="shared" si="0"/>
        <v>#REF!</v>
      </c>
      <c r="E18" s="113" t="e">
        <v>#REF!</v>
      </c>
      <c r="F18" s="114" t="e">
        <v>#REF!</v>
      </c>
      <c r="G18" s="110" t="e">
        <f t="shared" si="1"/>
        <v>#REF!</v>
      </c>
      <c r="I18" s="128"/>
      <c r="J18" s="129"/>
      <c r="K18" s="130"/>
      <c r="L18" s="131"/>
      <c r="O18" s="132"/>
    </row>
    <row r="19" ht="23.1" customHeight="1" spans="1:15">
      <c r="A19" s="101" t="s">
        <v>478</v>
      </c>
      <c r="B19" s="113" t="e">
        <v>#REF!</v>
      </c>
      <c r="C19" s="11" t="e">
        <v>#REF!</v>
      </c>
      <c r="D19" s="115" t="e">
        <f t="shared" si="0"/>
        <v>#REF!</v>
      </c>
      <c r="E19" s="113" t="e">
        <v>#REF!</v>
      </c>
      <c r="F19" s="114" t="e">
        <v>#REF!</v>
      </c>
      <c r="G19" s="110" t="e">
        <f t="shared" si="1"/>
        <v>#REF!</v>
      </c>
      <c r="I19" s="128"/>
      <c r="J19" s="129"/>
      <c r="K19" s="130"/>
      <c r="L19" s="131"/>
      <c r="O19" s="132"/>
    </row>
    <row r="20" ht="23.1" customHeight="1" spans="1:15">
      <c r="A20" s="101" t="s">
        <v>479</v>
      </c>
      <c r="B20" s="113" t="e">
        <v>#REF!</v>
      </c>
      <c r="C20" s="11" t="e">
        <v>#REF!</v>
      </c>
      <c r="D20" s="115" t="e">
        <f t="shared" si="0"/>
        <v>#REF!</v>
      </c>
      <c r="E20" s="113" t="e">
        <v>#REF!</v>
      </c>
      <c r="F20" s="114" t="e">
        <v>#REF!</v>
      </c>
      <c r="G20" s="110" t="e">
        <f t="shared" si="1"/>
        <v>#REF!</v>
      </c>
      <c r="I20" s="128"/>
      <c r="J20" s="129"/>
      <c r="K20" s="130"/>
      <c r="L20" s="131"/>
      <c r="O20" s="132"/>
    </row>
    <row r="21" ht="23.1" customHeight="1" spans="1:15">
      <c r="A21" s="101" t="s">
        <v>480</v>
      </c>
      <c r="B21" s="113" t="e">
        <v>#REF!</v>
      </c>
      <c r="C21" s="11" t="e">
        <v>#REF!</v>
      </c>
      <c r="D21" s="115" t="e">
        <f t="shared" si="0"/>
        <v>#REF!</v>
      </c>
      <c r="E21" s="113" t="e">
        <v>#REF!</v>
      </c>
      <c r="F21" s="114" t="e">
        <v>#REF!</v>
      </c>
      <c r="G21" s="110" t="e">
        <f t="shared" si="1"/>
        <v>#REF!</v>
      </c>
      <c r="I21" s="128"/>
      <c r="J21" s="129"/>
      <c r="K21" s="130"/>
      <c r="L21" s="131"/>
      <c r="O21" s="132"/>
    </row>
    <row r="22" ht="23.1" customHeight="1" spans="1:15">
      <c r="A22" s="101" t="s">
        <v>481</v>
      </c>
      <c r="B22" s="113" t="e">
        <v>#REF!</v>
      </c>
      <c r="C22" s="11" t="e">
        <v>#REF!</v>
      </c>
      <c r="D22" s="115" t="e">
        <f t="shared" si="0"/>
        <v>#REF!</v>
      </c>
      <c r="E22" s="113" t="e">
        <v>#REF!</v>
      </c>
      <c r="F22" s="114" t="e">
        <v>#REF!</v>
      </c>
      <c r="G22" s="110" t="e">
        <f t="shared" si="1"/>
        <v>#REF!</v>
      </c>
      <c r="I22" s="128"/>
      <c r="J22" s="129"/>
      <c r="K22" s="130"/>
      <c r="L22" s="131"/>
      <c r="O22" s="132"/>
    </row>
    <row r="23" ht="23.1" customHeight="1" spans="1:15">
      <c r="A23" s="101" t="s">
        <v>482</v>
      </c>
      <c r="B23" s="113" t="e">
        <v>#REF!</v>
      </c>
      <c r="C23" s="11" t="e">
        <v>#REF!</v>
      </c>
      <c r="D23" s="115" t="e">
        <f t="shared" si="0"/>
        <v>#REF!</v>
      </c>
      <c r="E23" s="113" t="e">
        <v>#REF!</v>
      </c>
      <c r="F23" s="114" t="e">
        <v>#REF!</v>
      </c>
      <c r="G23" s="110" t="e">
        <f t="shared" si="1"/>
        <v>#REF!</v>
      </c>
      <c r="I23" s="128"/>
      <c r="J23" s="129"/>
      <c r="K23" s="130"/>
      <c r="L23" s="131"/>
      <c r="O23" s="132"/>
    </row>
    <row r="24" ht="23.1" customHeight="1" spans="1:15">
      <c r="A24" s="101" t="s">
        <v>483</v>
      </c>
      <c r="B24" s="113" t="e">
        <v>#REF!</v>
      </c>
      <c r="C24" s="11" t="e">
        <v>#REF!</v>
      </c>
      <c r="D24" s="115" t="e">
        <f t="shared" si="0"/>
        <v>#REF!</v>
      </c>
      <c r="E24" s="113" t="e">
        <v>#REF!</v>
      </c>
      <c r="F24" s="114" t="e">
        <v>#REF!</v>
      </c>
      <c r="G24" s="110" t="e">
        <f t="shared" si="1"/>
        <v>#REF!</v>
      </c>
      <c r="I24" s="128"/>
      <c r="J24" s="129"/>
      <c r="K24" s="130"/>
      <c r="L24" s="131"/>
      <c r="O24" s="132"/>
    </row>
    <row r="25" ht="23.1" customHeight="1" spans="1:15">
      <c r="A25" s="101" t="s">
        <v>484</v>
      </c>
      <c r="B25" s="113" t="e">
        <v>#REF!</v>
      </c>
      <c r="C25" s="11" t="e">
        <v>#REF!</v>
      </c>
      <c r="D25" s="115" t="e">
        <f t="shared" si="0"/>
        <v>#REF!</v>
      </c>
      <c r="E25" s="113" t="e">
        <v>#REF!</v>
      </c>
      <c r="F25" s="114" t="e">
        <v>#REF!</v>
      </c>
      <c r="G25" s="110" t="e">
        <f t="shared" si="1"/>
        <v>#REF!</v>
      </c>
      <c r="I25" s="128"/>
      <c r="J25" s="129"/>
      <c r="K25" s="130"/>
      <c r="L25" s="131"/>
      <c r="O25" s="132"/>
    </row>
    <row r="26" ht="23.1" customHeight="1" spans="1:15">
      <c r="A26" s="101" t="s">
        <v>485</v>
      </c>
      <c r="B26" s="113" t="e">
        <v>#REF!</v>
      </c>
      <c r="C26" s="11" t="e">
        <v>#REF!</v>
      </c>
      <c r="D26" s="115" t="e">
        <f t="shared" si="0"/>
        <v>#REF!</v>
      </c>
      <c r="E26" s="113" t="e">
        <v>#REF!</v>
      </c>
      <c r="F26" s="114" t="e">
        <v>#REF!</v>
      </c>
      <c r="G26" s="110" t="e">
        <f t="shared" si="1"/>
        <v>#REF!</v>
      </c>
      <c r="I26" s="128"/>
      <c r="J26" s="129"/>
      <c r="K26" s="130"/>
      <c r="L26" s="131"/>
      <c r="O26" s="132"/>
    </row>
    <row r="27" s="102" customFormat="1" ht="23.1" customHeight="1" spans="1:15">
      <c r="A27" s="116" t="s">
        <v>486</v>
      </c>
      <c r="B27" s="117" t="e">
        <v>#REF!</v>
      </c>
      <c r="C27" s="118" t="e">
        <v>#REF!</v>
      </c>
      <c r="D27" s="119" t="e">
        <f t="shared" si="0"/>
        <v>#REF!</v>
      </c>
      <c r="E27" s="117" t="e">
        <v>#REF!</v>
      </c>
      <c r="F27" s="120" t="e">
        <v>#REF!</v>
      </c>
      <c r="G27" s="121" t="e">
        <f t="shared" si="1"/>
        <v>#REF!</v>
      </c>
      <c r="H27" s="122"/>
      <c r="I27" s="128"/>
      <c r="J27" s="129"/>
      <c r="K27" s="130"/>
      <c r="L27" s="122"/>
      <c r="M27" s="122"/>
      <c r="N27" s="122"/>
      <c r="O27" s="127"/>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487</v>
      </c>
      <c r="B1" s="3"/>
      <c r="C1" s="3"/>
      <c r="D1" s="3"/>
      <c r="E1" s="3"/>
      <c r="F1" s="3"/>
      <c r="G1" s="45"/>
    </row>
    <row r="2" ht="20.25" customHeight="1" spans="1:7">
      <c r="A2" s="84"/>
      <c r="B2" s="84"/>
      <c r="C2" t="s">
        <v>488</v>
      </c>
      <c r="G2" s="45"/>
    </row>
    <row r="3" s="43" customFormat="1" ht="31.5" customHeight="1" spans="1:7">
      <c r="A3" t="s">
        <v>489</v>
      </c>
      <c r="B3" t="s">
        <v>82</v>
      </c>
      <c r="C3"/>
      <c r="D3" s="85"/>
      <c r="E3" s="86"/>
      <c r="F3" s="87"/>
      <c r="G3" s="51"/>
    </row>
    <row r="4" s="43" customFormat="1" ht="31.5" customHeight="1" spans="1:7">
      <c r="A4"/>
      <c r="B4" s="7" t="s">
        <v>490</v>
      </c>
      <c r="C4" s="8" t="s">
        <v>491</v>
      </c>
      <c r="D4" s="88"/>
      <c r="E4" s="89"/>
      <c r="F4" s="90"/>
      <c r="G4" s="51"/>
    </row>
    <row r="5" ht="18" customHeight="1" spans="1:6">
      <c r="A5" s="91">
        <v>2016</v>
      </c>
      <c r="B5" s="92"/>
      <c r="C5" s="80"/>
      <c r="D5" s="93"/>
      <c r="E5" s="93"/>
      <c r="F5" s="93"/>
    </row>
    <row r="6" ht="18" customHeight="1" spans="1:6">
      <c r="A6" s="91">
        <v>6</v>
      </c>
      <c r="B6" s="92">
        <f>ROUND(3143799,0)</f>
        <v>3143799</v>
      </c>
      <c r="C6" s="94">
        <f>ROUND(10.5,1)</f>
        <v>10.5</v>
      </c>
      <c r="D6" s="93"/>
      <c r="E6" s="93"/>
      <c r="F6" s="93"/>
    </row>
    <row r="7" ht="18" customHeight="1" spans="1:6">
      <c r="A7" s="91">
        <v>7</v>
      </c>
      <c r="B7" s="92">
        <f>ROUND(3788981,0)</f>
        <v>3788981</v>
      </c>
      <c r="C7" s="95">
        <f>ROUND(10.6,1)</f>
        <v>10.6</v>
      </c>
      <c r="D7" s="93"/>
      <c r="E7" s="93"/>
      <c r="F7" s="93"/>
    </row>
    <row r="8" ht="18" customHeight="1" spans="1:6">
      <c r="A8" s="91">
        <v>8</v>
      </c>
      <c r="B8" s="92">
        <f>ROUND(4431853,0)</f>
        <v>4431853</v>
      </c>
      <c r="C8" s="95">
        <f>ROUND(10.6,1)</f>
        <v>10.6</v>
      </c>
      <c r="D8" s="93"/>
      <c r="E8" s="93"/>
      <c r="F8" s="93"/>
    </row>
    <row r="9" ht="18" customHeight="1" spans="1:6">
      <c r="A9" s="91">
        <v>9</v>
      </c>
      <c r="B9" s="92">
        <f>ROUND(5129609,0)</f>
        <v>5129609</v>
      </c>
      <c r="C9" s="95">
        <f>ROUND(11,1)</f>
        <v>11</v>
      </c>
      <c r="D9" s="93"/>
      <c r="E9" s="93"/>
      <c r="F9" s="93"/>
    </row>
    <row r="10" ht="18" customHeight="1" spans="1:6">
      <c r="A10" s="91">
        <v>10</v>
      </c>
      <c r="B10" s="92">
        <f>ROUND(5824115,0)</f>
        <v>5824115</v>
      </c>
      <c r="C10" s="95">
        <f>ROUND(11.5,1)</f>
        <v>11.5</v>
      </c>
      <c r="D10" s="93"/>
      <c r="E10" s="93"/>
      <c r="F10" s="93"/>
    </row>
    <row r="11" spans="1:3">
      <c r="A11" s="91">
        <v>11</v>
      </c>
      <c r="B11" s="92">
        <f>ROUND(6614788,0)</f>
        <v>6614788</v>
      </c>
      <c r="C11" s="95">
        <f>ROUND(11.7,1)</f>
        <v>11.7</v>
      </c>
    </row>
    <row r="12" spans="1:3">
      <c r="A12" s="96">
        <v>12</v>
      </c>
      <c r="B12" s="41">
        <f>ROUND(7665202,0)</f>
        <v>7665202</v>
      </c>
      <c r="C12" s="21">
        <f>ROUND(11.5,1)</f>
        <v>11.5</v>
      </c>
    </row>
    <row r="13" ht="18" customHeight="1" spans="1:6">
      <c r="A13" s="91">
        <v>2017</v>
      </c>
      <c r="B13" s="92"/>
      <c r="C13" s="94"/>
      <c r="D13" s="93"/>
      <c r="E13" s="93"/>
      <c r="F13" s="93"/>
    </row>
    <row r="14" spans="1:3">
      <c r="A14" s="91">
        <v>2</v>
      </c>
      <c r="B14" s="16">
        <f>ROUND(1142507,0)</f>
        <v>1142507</v>
      </c>
      <c r="C14" s="97">
        <f>ROUND(7.5,1)</f>
        <v>7.5</v>
      </c>
    </row>
    <row r="15" spans="1:3">
      <c r="A15" s="15">
        <v>3</v>
      </c>
      <c r="B15" s="16">
        <f>ROUND(1799926,0)</f>
        <v>1799926</v>
      </c>
      <c r="C15" s="21">
        <f>ROUND(7.7,1)</f>
        <v>7.7</v>
      </c>
    </row>
    <row r="16" spans="1:3">
      <c r="A16" s="15">
        <v>4</v>
      </c>
      <c r="B16" s="16">
        <f>ROUND(2404934,0)</f>
        <v>2404934</v>
      </c>
      <c r="C16" s="21">
        <f>ROUND(8.1,1)</f>
        <v>8.1</v>
      </c>
    </row>
    <row r="17" spans="1:3">
      <c r="A17" s="15">
        <v>5</v>
      </c>
      <c r="B17" s="16">
        <f>ROUND(3144236,0)</f>
        <v>3144236</v>
      </c>
      <c r="C17" s="21">
        <f>ROUND(7.5,1)</f>
        <v>7.5</v>
      </c>
    </row>
    <row r="18" spans="1:3">
      <c r="A18" s="15">
        <v>6</v>
      </c>
      <c r="B18" s="16">
        <f>ROUND(4030867,0)</f>
        <v>4030867</v>
      </c>
      <c r="C18" s="21">
        <f>ROUND(8.5,)</f>
        <v>9</v>
      </c>
    </row>
    <row r="19" spans="1:3">
      <c r="A19" s="15">
        <v>7</v>
      </c>
      <c r="B19" s="92">
        <f>ROUND(4819573,0)</f>
        <v>4819573</v>
      </c>
      <c r="C19" s="94">
        <f>ROUND(8.8,1)</f>
        <v>8.8</v>
      </c>
    </row>
    <row r="20" spans="1:3">
      <c r="A20" s="98">
        <v>8</v>
      </c>
      <c r="B20" s="41">
        <f>ROUND(5627416,0)</f>
        <v>5627416</v>
      </c>
      <c r="C20" s="21">
        <f>ROUND(9.1,1)</f>
        <v>9.1</v>
      </c>
    </row>
    <row r="21" spans="1:3">
      <c r="A21" s="98">
        <v>9</v>
      </c>
      <c r="B21" s="41">
        <f>ROUND(6503597,0)</f>
        <v>6503597</v>
      </c>
      <c r="C21" s="94">
        <f>ROUND(9.6,1)</f>
        <v>9.6</v>
      </c>
    </row>
    <row r="22" spans="1:3">
      <c r="A22" s="98">
        <v>10</v>
      </c>
      <c r="B22" s="41">
        <f>ROUND(7316245,0)</f>
        <v>7316245</v>
      </c>
      <c r="C22" s="21">
        <f>ROUND(9.3,1)</f>
        <v>9.3</v>
      </c>
    </row>
    <row r="23" spans="1:3">
      <c r="A23" s="99">
        <v>11</v>
      </c>
      <c r="B23" s="16">
        <f>ROUND(8208997,0)</f>
        <v>8208997</v>
      </c>
      <c r="C23" s="21">
        <f>ROUND(9.1,1)</f>
        <v>9.1</v>
      </c>
    </row>
    <row r="24" spans="1:3">
      <c r="A24" s="99">
        <v>12</v>
      </c>
      <c r="B24" s="16">
        <f>ROUND(8357945,0)</f>
        <v>8357945</v>
      </c>
      <c r="C24" s="21">
        <f>ROUND(8.5,1)</f>
        <v>8.5</v>
      </c>
    </row>
    <row r="25" spans="1:3">
      <c r="A25" s="15">
        <v>2018</v>
      </c>
      <c r="B25" s="16"/>
      <c r="C25" s="21"/>
    </row>
    <row r="26" spans="1:3">
      <c r="A26" s="15">
        <v>2</v>
      </c>
      <c r="B26" s="16">
        <f>ROUND(1129112,0)</f>
        <v>1129112</v>
      </c>
      <c r="C26" s="21">
        <f>ROUND(0.2,1)</f>
        <v>0.2</v>
      </c>
    </row>
    <row r="27" spans="1:3">
      <c r="A27" s="15">
        <v>3</v>
      </c>
      <c r="B27" s="16">
        <f>ROUND(1788963,0)</f>
        <v>1788963</v>
      </c>
      <c r="C27" s="21">
        <f>ROUND(2.9,1)</f>
        <v>2.9</v>
      </c>
    </row>
    <row r="28" spans="1:3">
      <c r="A28" s="15">
        <v>4</v>
      </c>
      <c r="B28" s="41">
        <f>ROUND(2439875,0)</f>
        <v>2439875</v>
      </c>
      <c r="C28" s="21">
        <f>ROUND(3.8,1)</f>
        <v>3.8</v>
      </c>
    </row>
    <row r="29" spans="1:3">
      <c r="A29" s="15">
        <v>5</v>
      </c>
      <c r="B29" s="41">
        <v>3086749</v>
      </c>
      <c r="C29" s="21">
        <v>4.1</v>
      </c>
    </row>
    <row r="30" spans="1:3">
      <c r="A30" s="22">
        <v>6</v>
      </c>
      <c r="B30" s="42">
        <v>3845140</v>
      </c>
      <c r="C30" s="24">
        <v>4.7</v>
      </c>
    </row>
    <row r="31" spans="4: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492</v>
      </c>
      <c r="B1" s="3"/>
      <c r="C1" s="3"/>
      <c r="D1" s="3"/>
      <c r="E1" s="3"/>
      <c r="F1" s="3"/>
      <c r="G1" s="45"/>
    </row>
    <row r="2" ht="20.25" customHeight="1" spans="1:7">
      <c r="A2" s="46"/>
      <c r="B2" s="46"/>
      <c r="C2" t="s">
        <v>493</v>
      </c>
      <c r="G2" s="45"/>
    </row>
    <row r="3" s="43" customFormat="1" ht="31.5" customHeight="1" spans="1:7">
      <c r="A3" t="s">
        <v>489</v>
      </c>
      <c r="B3" t="s">
        <v>83</v>
      </c>
      <c r="C3"/>
      <c r="D3" s="48"/>
      <c r="E3" s="49"/>
      <c r="F3" s="50"/>
      <c r="G3" s="51"/>
    </row>
    <row r="4" s="43" customFormat="1" ht="31.5" customHeight="1" spans="1:7">
      <c r="A4"/>
      <c r="B4" s="7" t="s">
        <v>490</v>
      </c>
      <c r="C4" s="8" t="s">
        <v>491</v>
      </c>
      <c r="D4" s="52"/>
      <c r="E4" s="53"/>
      <c r="F4" s="54"/>
      <c r="G4" s="51"/>
    </row>
    <row r="5" ht="18" customHeight="1" spans="1:6">
      <c r="A5" s="9">
        <v>2016</v>
      </c>
      <c r="B5" s="77"/>
      <c r="C5" s="11"/>
      <c r="D5" s="55"/>
      <c r="E5" s="55"/>
      <c r="F5" s="55"/>
    </row>
    <row r="6" ht="18" customHeight="1" spans="1:6">
      <c r="A6" s="9">
        <v>5</v>
      </c>
      <c r="B6" s="77">
        <f>ROUND(3079283,0)</f>
        <v>3079283</v>
      </c>
      <c r="C6" s="11">
        <f>ROUND(7.2,1)</f>
        <v>7.2</v>
      </c>
      <c r="D6" s="55"/>
      <c r="E6" s="55"/>
      <c r="F6" s="55"/>
    </row>
    <row r="7" ht="18" customHeight="1" spans="1:6">
      <c r="A7" s="9">
        <v>6</v>
      </c>
      <c r="B7" s="77">
        <f>ROUND(5096563,0)</f>
        <v>5096563</v>
      </c>
      <c r="C7" s="11">
        <f>ROUND(15.1,1)</f>
        <v>15.1</v>
      </c>
      <c r="D7" s="55"/>
      <c r="E7" s="55"/>
      <c r="F7" s="55"/>
    </row>
    <row r="8" ht="18" customHeight="1" spans="1:6">
      <c r="A8" s="9">
        <v>7</v>
      </c>
      <c r="B8" s="77">
        <f>ROUND(6263505,0)</f>
        <v>6263505</v>
      </c>
      <c r="C8" s="78">
        <f>ROUND(16.3,1)</f>
        <v>16.3</v>
      </c>
      <c r="D8" s="55"/>
      <c r="E8" s="55"/>
      <c r="F8" s="55"/>
    </row>
    <row r="9" ht="18" customHeight="1" spans="1:6">
      <c r="A9" s="9">
        <v>8</v>
      </c>
      <c r="B9" s="77">
        <f>ROUND(7372203,0)</f>
        <v>7372203</v>
      </c>
      <c r="C9" s="11">
        <f>ROUND(24.8,1)</f>
        <v>24.8</v>
      </c>
      <c r="D9" s="55"/>
      <c r="E9" s="55"/>
      <c r="F9" s="55"/>
    </row>
    <row r="10" ht="18" customHeight="1" spans="1:6">
      <c r="A10" s="9">
        <v>9</v>
      </c>
      <c r="B10" s="77">
        <f>ROUND(8717492,0)</f>
        <v>8717492</v>
      </c>
      <c r="C10" s="11">
        <f>ROUND(23.5,1)</f>
        <v>23.5</v>
      </c>
      <c r="D10" s="55"/>
      <c r="E10" s="55"/>
      <c r="F10" s="55"/>
    </row>
    <row r="11" ht="18" customHeight="1" spans="1:6">
      <c r="A11" s="9">
        <v>10</v>
      </c>
      <c r="B11" s="77">
        <f>ROUND(10215452,0)</f>
        <v>10215452</v>
      </c>
      <c r="C11" s="11">
        <f>ROUND(22.6,1)</f>
        <v>22.6</v>
      </c>
      <c r="D11" s="55"/>
      <c r="E11" s="55"/>
      <c r="F11" s="55"/>
    </row>
    <row r="12" spans="1:3">
      <c r="A12" s="9">
        <v>11</v>
      </c>
      <c r="B12" s="77">
        <f>ROUND(12000485,0)</f>
        <v>12000485</v>
      </c>
      <c r="C12" s="11">
        <f>ROUND(23.9,1)</f>
        <v>23.9</v>
      </c>
    </row>
    <row r="13" spans="1:3">
      <c r="A13" s="9">
        <v>12</v>
      </c>
      <c r="B13" s="77">
        <f>ROUND(15315995,0)</f>
        <v>15315995</v>
      </c>
      <c r="C13" s="11">
        <f>ROUND(16.6,1)</f>
        <v>16.6</v>
      </c>
    </row>
    <row r="14" spans="1:3">
      <c r="A14" s="9">
        <v>2017</v>
      </c>
      <c r="B14" s="79"/>
      <c r="C14" s="80"/>
    </row>
    <row r="15" spans="1:3">
      <c r="A15" s="9">
        <v>2</v>
      </c>
      <c r="B15" s="77">
        <f>ROUND(796488,0)</f>
        <v>796488</v>
      </c>
      <c r="C15" s="11">
        <f>ROUND(5.3,1)</f>
        <v>5.3</v>
      </c>
    </row>
    <row r="16" spans="1:3">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29"/>
  <sheetViews>
    <sheetView tabSelected="1" zoomScale="80" zoomScaleNormal="80" workbookViewId="0">
      <pane xSplit="2" ySplit="3" topLeftCell="Q4" activePane="bottomRight" state="frozen"/>
      <selection/>
      <selection pane="topRight"/>
      <selection pane="bottomLeft"/>
      <selection pane="bottomRight" activeCell="X24" sqref="X24"/>
    </sheetView>
  </sheetViews>
  <sheetFormatPr defaultColWidth="9" defaultRowHeight="14.25"/>
  <cols>
    <col min="1" max="1" width="28.6666666666667" style="265" customWidth="1"/>
    <col min="2" max="2" width="9.625" style="265" customWidth="1"/>
    <col min="3" max="3" width="10.375" style="265"/>
    <col min="4" max="20" width="10.7333333333333" style="265" customWidth="1"/>
    <col min="21" max="21" width="10.375" style="265"/>
    <col min="22" max="22" width="9.375" style="265"/>
    <col min="23" max="16384" width="9" style="265"/>
  </cols>
  <sheetData>
    <row r="1" ht="24.95" customHeight="1" spans="1:22">
      <c r="A1" s="135" t="s">
        <v>48</v>
      </c>
      <c r="B1" s="135"/>
      <c r="C1" s="135"/>
      <c r="D1" s="135"/>
      <c r="E1" s="135"/>
      <c r="F1" s="135"/>
      <c r="G1" s="135"/>
      <c r="H1" s="135"/>
      <c r="I1" s="135"/>
      <c r="J1" s="135"/>
      <c r="K1" s="135"/>
      <c r="L1" s="135"/>
      <c r="M1" s="135"/>
      <c r="N1" s="135"/>
      <c r="O1" s="135"/>
      <c r="P1" s="135"/>
      <c r="Q1" s="135"/>
      <c r="R1" s="135"/>
      <c r="S1" s="135"/>
      <c r="T1" s="135"/>
      <c r="U1" s="135"/>
      <c r="V1" s="135"/>
    </row>
    <row r="2" s="294" customFormat="1" ht="21" customHeight="1" spans="1:22">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s="294" customFormat="1" ht="21" customHeight="1" spans="1:22">
      <c r="A3" s="139"/>
      <c r="B3" s="24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c r="U3" s="140" t="s">
        <v>13</v>
      </c>
      <c r="V3" s="141" t="s">
        <v>14</v>
      </c>
    </row>
    <row r="4" ht="18" customHeight="1" spans="1:22">
      <c r="A4" s="268" t="s">
        <v>49</v>
      </c>
      <c r="B4" s="334" t="s">
        <v>50</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c r="U4" s="146">
        <v>211.24</v>
      </c>
      <c r="V4" s="335">
        <v>3.7</v>
      </c>
    </row>
    <row r="5" ht="18" customHeight="1" spans="1:22">
      <c r="A5" s="336" t="s">
        <v>51</v>
      </c>
      <c r="B5" s="337" t="s">
        <v>16</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c r="U5" s="146">
        <v>175.73</v>
      </c>
      <c r="V5" s="338">
        <v>-4.9</v>
      </c>
    </row>
    <row r="6" ht="18" customHeight="1" spans="1:22">
      <c r="A6" s="245" t="s">
        <v>52</v>
      </c>
      <c r="B6" s="246" t="s">
        <v>16</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c r="U6" s="146">
        <v>1334.5605</v>
      </c>
      <c r="V6" s="147">
        <v>3.3</v>
      </c>
    </row>
    <row r="7" ht="18" customHeight="1" spans="1:22">
      <c r="A7" s="245" t="s">
        <v>53</v>
      </c>
      <c r="B7" s="246" t="s">
        <v>16</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c r="U7" s="146">
        <v>1075.7554</v>
      </c>
      <c r="V7" s="147">
        <v>3.46</v>
      </c>
    </row>
    <row r="8" ht="18" customHeight="1" spans="1:22">
      <c r="A8" s="245" t="s">
        <v>54</v>
      </c>
      <c r="B8" s="246" t="s">
        <v>16</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c r="U8" s="146">
        <v>258.8051</v>
      </c>
      <c r="V8" s="147">
        <v>2.6</v>
      </c>
    </row>
    <row r="9" ht="18" customHeight="1" spans="1:22">
      <c r="A9" s="270" t="s">
        <v>55</v>
      </c>
      <c r="B9" s="271" t="s">
        <v>16</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c r="U9" s="146">
        <v>1171.99189</v>
      </c>
      <c r="V9" s="147">
        <v>3.62</v>
      </c>
    </row>
    <row r="10" ht="18" customHeight="1" spans="1:22">
      <c r="A10" s="270" t="s">
        <v>56</v>
      </c>
      <c r="B10" s="271" t="s">
        <v>16</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c r="U10" s="146">
        <v>162.56861</v>
      </c>
      <c r="V10" s="147">
        <v>1.02</v>
      </c>
    </row>
    <row r="11" ht="18" customHeight="1" spans="1:22">
      <c r="A11" s="268" t="s">
        <v>57</v>
      </c>
      <c r="B11" s="334" t="s">
        <v>16</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1">
        <v>2.7</v>
      </c>
      <c r="S11" s="146">
        <v>461.003465</v>
      </c>
      <c r="T11" s="341">
        <v>3.9</v>
      </c>
      <c r="U11" s="146">
        <v>515.077287</v>
      </c>
      <c r="V11" s="341">
        <v>6.5</v>
      </c>
    </row>
    <row r="12" ht="18" customHeight="1" spans="1:22">
      <c r="A12" s="268" t="s">
        <v>58</v>
      </c>
      <c r="B12" s="334" t="s">
        <v>16</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1">
        <v>2.7</v>
      </c>
      <c r="S12" s="146">
        <v>143.990436</v>
      </c>
      <c r="T12" s="341">
        <v>2.7</v>
      </c>
      <c r="U12" s="146">
        <v>166.270464</v>
      </c>
      <c r="V12" s="341">
        <v>5.2</v>
      </c>
    </row>
    <row r="13" ht="18" customHeight="1" spans="1:22">
      <c r="A13" s="268" t="s">
        <v>59</v>
      </c>
      <c r="B13" s="334" t="s">
        <v>16</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1">
        <v>2.6</v>
      </c>
      <c r="S13" s="146">
        <v>317.01303</v>
      </c>
      <c r="T13" s="341">
        <v>4.5</v>
      </c>
      <c r="U13" s="146">
        <v>348.806823</v>
      </c>
      <c r="V13" s="341">
        <v>7.2</v>
      </c>
    </row>
    <row r="14" ht="18" customHeight="1" spans="1:22">
      <c r="A14" s="268" t="s">
        <v>60</v>
      </c>
      <c r="B14" s="334" t="s">
        <v>16</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c r="U14" s="146">
        <v>1.2667</v>
      </c>
      <c r="V14" s="147">
        <v>-96.6</v>
      </c>
    </row>
    <row r="15" ht="18" customHeight="1" spans="1:22">
      <c r="A15" s="268" t="s">
        <v>61</v>
      </c>
      <c r="B15" s="334" t="s">
        <v>16</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c r="U15" s="146">
        <v>176.763</v>
      </c>
      <c r="V15" s="147">
        <v>6.06885101669849</v>
      </c>
    </row>
    <row r="16" ht="18" customHeight="1" spans="1:22">
      <c r="A16" s="268" t="s">
        <v>62</v>
      </c>
      <c r="B16" s="334" t="s">
        <v>16</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c r="U16" s="146">
        <v>108.6026</v>
      </c>
      <c r="V16" s="147">
        <v>2.07490996216584</v>
      </c>
    </row>
    <row r="17" ht="18" customHeight="1" spans="1:22">
      <c r="A17" s="268" t="s">
        <v>63</v>
      </c>
      <c r="B17" s="334" t="s">
        <v>16</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c r="U17" s="146">
        <v>449.6999</v>
      </c>
      <c r="V17" s="147">
        <v>9.45361047308455</v>
      </c>
    </row>
    <row r="18" ht="18" customHeight="1" spans="1:22">
      <c r="A18" s="268" t="s">
        <v>64</v>
      </c>
      <c r="B18" s="334" t="s">
        <v>16</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c r="U18" s="146">
        <v>5198.5792223328</v>
      </c>
      <c r="V18" s="147">
        <v>5.14237676036324</v>
      </c>
    </row>
    <row r="19" ht="18" customHeight="1" spans="1:22">
      <c r="A19" s="268" t="s">
        <v>65</v>
      </c>
      <c r="B19" s="334" t="s">
        <v>16</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c r="U19" s="146">
        <v>3857.4563033561</v>
      </c>
      <c r="V19" s="147">
        <v>7.91052837123084</v>
      </c>
    </row>
    <row r="20" ht="18" customHeight="1" spans="1:22">
      <c r="A20" s="268" t="s">
        <v>66</v>
      </c>
      <c r="B20" s="334" t="s">
        <v>16</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c r="U20" s="146">
        <v>4590.1701227298</v>
      </c>
      <c r="V20" s="147">
        <v>6.78880672349328</v>
      </c>
    </row>
    <row r="21" ht="18" customHeight="1" spans="1:22">
      <c r="A21" s="268" t="s">
        <v>67</v>
      </c>
      <c r="B21" s="334" t="s">
        <v>29</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c r="U21" s="199">
        <v>99.59876953</v>
      </c>
      <c r="V21" s="147">
        <v>-0.4</v>
      </c>
    </row>
    <row r="22" ht="18" customHeight="1" spans="1:22">
      <c r="A22" s="245" t="s">
        <v>68</v>
      </c>
      <c r="B22" s="246" t="s">
        <v>69</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c r="U22" s="146">
        <v>264.88</v>
      </c>
      <c r="V22" s="147">
        <v>-0.2</v>
      </c>
    </row>
    <row r="23" ht="18" customHeight="1" spans="1:22">
      <c r="A23" s="245" t="s">
        <v>70</v>
      </c>
      <c r="B23" s="246" t="s">
        <v>69</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c r="U23" s="146">
        <v>136.77</v>
      </c>
      <c r="V23" s="147">
        <v>-4.1</v>
      </c>
    </row>
    <row r="24" ht="18" customHeight="1" spans="1:22">
      <c r="A24" s="245" t="s">
        <v>71</v>
      </c>
      <c r="B24" s="246" t="s">
        <v>69</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c r="U24" s="146">
        <v>117.28</v>
      </c>
      <c r="V24" s="147">
        <v>-8</v>
      </c>
    </row>
    <row r="25" ht="18" customHeight="1" spans="1:22">
      <c r="A25" s="270" t="s">
        <v>72</v>
      </c>
      <c r="B25" s="271" t="s">
        <v>73</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c r="U25" s="146">
        <v>201.646126195</v>
      </c>
      <c r="V25" s="147">
        <v>-2.71619252480527</v>
      </c>
    </row>
    <row r="26" ht="18" customHeight="1" spans="1:22">
      <c r="A26" s="270" t="s">
        <v>74</v>
      </c>
      <c r="B26" s="271" t="s">
        <v>73</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c r="U26" s="146">
        <v>157.836964315</v>
      </c>
      <c r="V26" s="147">
        <v>6.97572873001428</v>
      </c>
    </row>
    <row r="27" ht="18" customHeight="1" spans="1:22">
      <c r="A27" s="270" t="s">
        <v>75</v>
      </c>
      <c r="B27" s="271" t="s">
        <v>76</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c r="U27" s="146">
        <v>2.20972638</v>
      </c>
      <c r="V27" s="147">
        <v>-2.87795549254469</v>
      </c>
    </row>
    <row r="28" ht="18" customHeight="1" spans="1:22">
      <c r="A28" s="272" t="s">
        <v>77</v>
      </c>
      <c r="B28" s="273" t="s">
        <v>78</v>
      </c>
      <c r="C28" s="340">
        <v>165.042875</v>
      </c>
      <c r="D28" s="154">
        <v>4.37418162650518</v>
      </c>
      <c r="E28" s="340">
        <v>21.9576</v>
      </c>
      <c r="F28" s="154">
        <v>-7.8</v>
      </c>
      <c r="G28" s="340">
        <v>35.36975</v>
      </c>
      <c r="H28" s="154">
        <v>-2.96744228792152</v>
      </c>
      <c r="I28" s="340">
        <v>49.25</v>
      </c>
      <c r="J28" s="154">
        <v>-0.98</v>
      </c>
      <c r="K28" s="340">
        <v>62.83635</v>
      </c>
      <c r="L28" s="154">
        <v>-2.57949112501719</v>
      </c>
      <c r="M28" s="340">
        <v>75.78</v>
      </c>
      <c r="N28" s="154">
        <v>-3.3</v>
      </c>
      <c r="O28" s="340">
        <v>87.72135</v>
      </c>
      <c r="P28" s="154">
        <v>-5.11394642352039</v>
      </c>
      <c r="Q28" s="340">
        <v>102.55445</v>
      </c>
      <c r="R28" s="154">
        <v>-4.10677301267456</v>
      </c>
      <c r="S28" s="340">
        <v>113.61165</v>
      </c>
      <c r="T28" s="154">
        <v>-4.09832121742126</v>
      </c>
      <c r="U28" s="340">
        <v>125.55615</v>
      </c>
      <c r="V28" s="154">
        <v>-5.63131008028839</v>
      </c>
    </row>
    <row r="29" ht="37" customHeight="1" spans="1:22">
      <c r="A29" s="281" t="s">
        <v>79</v>
      </c>
      <c r="B29" s="281"/>
      <c r="C29" s="281"/>
      <c r="D29" s="281"/>
      <c r="E29" s="281"/>
      <c r="F29" s="281"/>
      <c r="G29" s="281"/>
      <c r="H29" s="281"/>
      <c r="I29" s="281"/>
      <c r="J29" s="281"/>
      <c r="K29" s="281"/>
      <c r="L29" s="281"/>
      <c r="M29" s="281"/>
      <c r="N29" s="281"/>
      <c r="O29" s="281"/>
      <c r="P29" s="281"/>
      <c r="Q29" s="281"/>
      <c r="R29" s="281"/>
      <c r="S29" s="281"/>
      <c r="T29" s="281"/>
      <c r="U29" s="281"/>
      <c r="V29" s="281"/>
    </row>
  </sheetData>
  <mergeCells count="14">
    <mergeCell ref="A1:V1"/>
    <mergeCell ref="C2:D2"/>
    <mergeCell ref="E2:F2"/>
    <mergeCell ref="G2:H2"/>
    <mergeCell ref="I2:J2"/>
    <mergeCell ref="K2:L2"/>
    <mergeCell ref="M2:N2"/>
    <mergeCell ref="O2:P2"/>
    <mergeCell ref="Q2:R2"/>
    <mergeCell ref="S2:T2"/>
    <mergeCell ref="U2:V2"/>
    <mergeCell ref="A29:V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494</v>
      </c>
      <c r="B1" s="3"/>
      <c r="C1" s="3"/>
      <c r="D1" s="3"/>
      <c r="E1" s="3"/>
      <c r="F1" s="3"/>
      <c r="G1" s="45"/>
    </row>
    <row r="2" ht="20.25" customHeight="1" spans="1:7">
      <c r="A2" s="46"/>
      <c r="B2" s="46"/>
      <c r="C2" t="s">
        <v>493</v>
      </c>
      <c r="G2" s="45"/>
    </row>
    <row r="3" s="43" customFormat="1" ht="31.5" customHeight="1" spans="1:7">
      <c r="A3" t="s">
        <v>489</v>
      </c>
      <c r="B3" t="s">
        <v>84</v>
      </c>
      <c r="C3"/>
      <c r="D3" s="48"/>
      <c r="E3" s="49"/>
      <c r="F3" s="50"/>
      <c r="G3" s="51"/>
    </row>
    <row r="4" s="43" customFormat="1" ht="31.5" customHeight="1" spans="1:7">
      <c r="A4"/>
      <c r="B4" s="7" t="s">
        <v>490</v>
      </c>
      <c r="C4" s="8" t="s">
        <v>491</v>
      </c>
      <c r="D4" s="52"/>
      <c r="E4" s="53"/>
      <c r="F4" s="54"/>
      <c r="G4" s="51"/>
    </row>
    <row r="5" ht="18" customHeight="1" spans="1:6">
      <c r="A5" s="9">
        <v>2016</v>
      </c>
      <c r="B5" s="61"/>
      <c r="C5" s="11"/>
      <c r="D5" s="55"/>
      <c r="E5" s="55"/>
      <c r="F5" s="55"/>
    </row>
    <row r="6" ht="18" customHeight="1" spans="1:6">
      <c r="A6" s="9">
        <v>6</v>
      </c>
      <c r="B6" s="62">
        <f>ROUND(6760206,0)</f>
        <v>6760206</v>
      </c>
      <c r="C6" s="63">
        <f>ROUND(8.8,1)</f>
        <v>8.8</v>
      </c>
      <c r="D6" s="55"/>
      <c r="E6" s="55"/>
      <c r="F6" s="55"/>
    </row>
    <row r="7" ht="18" customHeight="1" spans="1:6">
      <c r="A7" s="9">
        <v>7</v>
      </c>
      <c r="B7" s="62">
        <f>ROUND(7975890,0)</f>
        <v>7975890</v>
      </c>
      <c r="C7" s="63">
        <f>ROUND(9,1)</f>
        <v>9</v>
      </c>
      <c r="D7" s="55"/>
      <c r="E7" s="55"/>
      <c r="F7" s="55"/>
    </row>
    <row r="8" ht="18" customHeight="1" spans="1:6">
      <c r="A8" s="9">
        <v>8</v>
      </c>
      <c r="B8" s="62">
        <f>ROUND(9193702.5,0)</f>
        <v>9193703</v>
      </c>
      <c r="C8" s="63">
        <f>ROUND(8.9,1)</f>
        <v>8.9</v>
      </c>
      <c r="D8" s="55"/>
      <c r="E8" s="55"/>
      <c r="F8" s="55"/>
    </row>
    <row r="9" spans="1:3">
      <c r="A9" s="9">
        <v>9</v>
      </c>
      <c r="B9" s="64">
        <f>ROUND(10457008.3,0)</f>
        <v>10457008</v>
      </c>
      <c r="C9" s="63">
        <f>ROUND(9.3,1)</f>
        <v>9.3</v>
      </c>
    </row>
    <row r="10" spans="1:3">
      <c r="A10" s="9">
        <v>10</v>
      </c>
      <c r="B10" s="64">
        <f>ROUND(11782159.5,0)</f>
        <v>11782160</v>
      </c>
      <c r="C10" s="63">
        <f>ROUND(9.5,1)</f>
        <v>9.5</v>
      </c>
    </row>
    <row r="11" spans="1:3">
      <c r="A11" s="9">
        <v>11</v>
      </c>
      <c r="B11" s="65">
        <f>ROUND(13025842,0)</f>
        <v>13025842</v>
      </c>
      <c r="C11" s="63">
        <f>ROUND(9.4,1)</f>
        <v>9.4</v>
      </c>
    </row>
    <row r="12" ht="15.95" customHeight="1" spans="1:3">
      <c r="A12" s="66">
        <v>12</v>
      </c>
      <c r="B12" s="67">
        <f>ROUND(14329570,0)</f>
        <v>14329570</v>
      </c>
      <c r="C12" s="68">
        <f>ROUND(9.5,1)</f>
        <v>9.5</v>
      </c>
    </row>
    <row r="13" ht="15.95" customHeight="1" spans="1:3">
      <c r="A13" s="66">
        <v>2017</v>
      </c>
      <c r="B13" s="67"/>
      <c r="C13" s="68"/>
    </row>
    <row r="14" ht="15.95" customHeight="1" spans="1:3">
      <c r="A14" s="66">
        <v>2</v>
      </c>
      <c r="B14" s="67">
        <f>ROUND(2520522,0)</f>
        <v>2520522</v>
      </c>
      <c r="C14" s="69">
        <f>ROUND(12,1)</f>
        <v>12</v>
      </c>
    </row>
    <row r="15" ht="15.95" customHeight="1" spans="1:3">
      <c r="A15" s="66">
        <v>3</v>
      </c>
      <c r="B15" s="67">
        <f>ROUND(3755066,0)</f>
        <v>3755066</v>
      </c>
      <c r="C15" s="68">
        <f>ROUND(12.1,1)</f>
        <v>12.1</v>
      </c>
    </row>
    <row r="16" ht="15.95" customHeight="1" spans="1:3">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7">
      <c r="A1" s="3" t="s">
        <v>495</v>
      </c>
      <c r="B1" s="3"/>
      <c r="C1" s="3"/>
      <c r="D1" s="3"/>
      <c r="E1" s="3"/>
      <c r="F1" s="3"/>
      <c r="G1" s="45"/>
    </row>
    <row r="2" ht="20.25" customHeight="1" spans="1:8">
      <c r="A2" s="46"/>
      <c r="C2" s="47" t="s">
        <v>496</v>
      </c>
      <c r="D2" s="47"/>
      <c r="E2" s="47"/>
      <c r="F2" s="47"/>
      <c r="G2" s="47"/>
      <c r="H2" s="47"/>
    </row>
    <row r="3" s="43" customFormat="1" ht="31.5" customHeight="1" spans="1:7">
      <c r="A3" t="s">
        <v>489</v>
      </c>
      <c r="B3" t="s">
        <v>497</v>
      </c>
      <c r="C3"/>
      <c r="D3" s="48"/>
      <c r="E3" s="49"/>
      <c r="F3" s="50"/>
      <c r="G3" s="51"/>
    </row>
    <row r="4" s="43" customFormat="1" ht="31.5" customHeight="1" spans="1:7">
      <c r="A4"/>
      <c r="B4" s="7" t="s">
        <v>490</v>
      </c>
      <c r="C4" s="8" t="s">
        <v>491</v>
      </c>
      <c r="D4" s="52"/>
      <c r="E4" s="53"/>
      <c r="F4" s="54"/>
      <c r="G4" s="51"/>
    </row>
    <row r="5" ht="18" customHeight="1" spans="1:8">
      <c r="A5" s="9">
        <v>2016</v>
      </c>
      <c r="B5" s="27"/>
      <c r="C5" s="11"/>
      <c r="D5" s="55"/>
      <c r="E5" s="55"/>
      <c r="F5" s="55"/>
      <c r="H5" t="s">
        <v>262</v>
      </c>
    </row>
    <row r="6" ht="18" customHeight="1" spans="1:6">
      <c r="A6" s="9">
        <v>5</v>
      </c>
      <c r="B6" s="27">
        <f>ROUND(651964,0)</f>
        <v>651964</v>
      </c>
      <c r="C6" s="56">
        <f>ROUND(4.3,1)</f>
        <v>4.3</v>
      </c>
      <c r="D6" s="55"/>
      <c r="E6" s="55"/>
      <c r="F6" s="55"/>
    </row>
    <row r="7" ht="18" customHeight="1" spans="1:6">
      <c r="A7" s="9">
        <v>6</v>
      </c>
      <c r="B7" s="27">
        <f>ROUND(780476,0)</f>
        <v>780476</v>
      </c>
      <c r="C7" s="11">
        <f>ROUND(-3.8,1)</f>
        <v>-3.8</v>
      </c>
      <c r="D7" s="55"/>
      <c r="E7" s="55"/>
      <c r="F7" s="55"/>
    </row>
    <row r="8" ht="18" customHeight="1" spans="1:6">
      <c r="A8" s="9">
        <v>7</v>
      </c>
      <c r="B8" s="27">
        <f>ROUND(922333.1019,0)</f>
        <v>922333</v>
      </c>
      <c r="C8" s="11">
        <f>ROUND(-3.98796758100968,1)</f>
        <v>-4</v>
      </c>
      <c r="D8" s="55"/>
      <c r="E8" s="55"/>
      <c r="F8" s="55"/>
    </row>
    <row r="9" spans="1:3">
      <c r="A9" s="9">
        <v>8</v>
      </c>
      <c r="B9" s="27">
        <f>ROUND(1118014,0)</f>
        <v>1118014</v>
      </c>
      <c r="C9" s="11">
        <f>ROUND(2.07,1)</f>
        <v>2.1</v>
      </c>
    </row>
    <row r="10" spans="1:3">
      <c r="A10" s="9">
        <v>9</v>
      </c>
      <c r="B10" s="27">
        <f>ROUND(1355582.6735,0)</f>
        <v>1355583</v>
      </c>
      <c r="C10" s="11">
        <f>ROUND(10.8909650955423,1)</f>
        <v>10.9</v>
      </c>
    </row>
    <row r="11" spans="1:3">
      <c r="A11" s="9">
        <v>10</v>
      </c>
      <c r="B11" s="27">
        <f>ROUND(1530438,0)</f>
        <v>1530438</v>
      </c>
      <c r="C11" s="11">
        <f>ROUND(12,1)</f>
        <v>12</v>
      </c>
    </row>
    <row r="12" spans="1:3">
      <c r="A12" s="57">
        <v>11</v>
      </c>
      <c r="B12" s="27">
        <f>ROUND(1711506,0)</f>
        <v>1711506</v>
      </c>
      <c r="C12" s="11">
        <f>ROUND(14,1)</f>
        <v>14</v>
      </c>
    </row>
    <row r="13" spans="1:3">
      <c r="A13" s="57">
        <v>12</v>
      </c>
      <c r="B13" s="27">
        <f>ROUND(1947922,0)</f>
        <v>1947922</v>
      </c>
      <c r="C13" s="11">
        <f>ROUND(11.8,1)</f>
        <v>11.8</v>
      </c>
    </row>
    <row r="14" spans="1:3">
      <c r="A14" s="57">
        <v>2017</v>
      </c>
      <c r="B14" s="27"/>
      <c r="C14" s="11"/>
    </row>
    <row r="15" spans="1:3">
      <c r="A15" s="57">
        <v>1</v>
      </c>
      <c r="B15" s="27">
        <f>ROUND(181359,0)</f>
        <v>181359</v>
      </c>
      <c r="C15" s="11">
        <f>ROUND(-7.6,1)</f>
        <v>-7.6</v>
      </c>
    </row>
    <row r="16" spans="1:3">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498</v>
      </c>
      <c r="B1" s="39"/>
      <c r="C1" s="39"/>
    </row>
    <row r="2" ht="24.75" spans="1:3">
      <c r="A2" s="25"/>
      <c r="B2" s="25"/>
      <c r="C2" s="26" t="s">
        <v>493</v>
      </c>
    </row>
    <row r="3" ht="32.1" customHeight="1" spans="1:2">
      <c r="A3" t="s">
        <v>489</v>
      </c>
      <c r="B3" t="s">
        <v>85</v>
      </c>
    </row>
    <row r="4" ht="32.1" customHeight="1" spans="2:3">
      <c r="B4" s="7" t="s">
        <v>490</v>
      </c>
      <c r="C4" s="8" t="s">
        <v>491</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1">
      <c r="A1" t="s">
        <v>499</v>
      </c>
    </row>
    <row r="2" ht="24.75" spans="1:3">
      <c r="A2" s="25"/>
      <c r="B2" s="25"/>
      <c r="C2" s="26" t="s">
        <v>500</v>
      </c>
    </row>
    <row r="3" ht="32.1" customHeight="1" spans="1:2">
      <c r="A3" t="s">
        <v>489</v>
      </c>
      <c r="B3" t="s">
        <v>501</v>
      </c>
    </row>
    <row r="4" ht="32.1" customHeight="1" spans="2:3">
      <c r="B4" s="7" t="s">
        <v>490</v>
      </c>
      <c r="C4" s="8" t="s">
        <v>491</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3">
      <c r="A1" s="3" t="s">
        <v>406</v>
      </c>
      <c r="B1" s="3"/>
      <c r="C1" s="3"/>
    </row>
    <row r="2" ht="24" customHeight="1" spans="1:3">
      <c r="A2" s="4"/>
      <c r="B2" s="5"/>
      <c r="C2" s="6" t="s">
        <v>502</v>
      </c>
    </row>
    <row r="3" s="1" customFormat="1" ht="32.25" customHeight="1" spans="1:3">
      <c r="A3" t="s">
        <v>489</v>
      </c>
      <c r="B3" t="s">
        <v>406</v>
      </c>
      <c r="C3"/>
    </row>
    <row r="4" s="1" customFormat="1" ht="32.25" customHeight="1" spans="1:3">
      <c r="A4">
        <v>2009</v>
      </c>
      <c r="B4" s="7" t="s">
        <v>503</v>
      </c>
      <c r="C4" s="8" t="s">
        <v>504</v>
      </c>
    </row>
    <row r="5" s="1" customFormat="1" ht="20.1" customHeight="1" spans="1:3">
      <c r="A5" s="9">
        <v>2016</v>
      </c>
      <c r="B5" s="10"/>
      <c r="C5" s="11"/>
    </row>
    <row r="6" s="1" customFormat="1" ht="20.1" customHeight="1" spans="1:3">
      <c r="A6" s="9">
        <v>6</v>
      </c>
      <c r="B6" s="10">
        <f>ROUND(102.3,1)</f>
        <v>102.3</v>
      </c>
      <c r="C6" s="11">
        <f>ROUND(102.7,1)</f>
        <v>102.7</v>
      </c>
    </row>
    <row r="7" s="1" customFormat="1" ht="20.1" customHeight="1" spans="1:3">
      <c r="A7" s="9">
        <v>7</v>
      </c>
      <c r="B7" s="10">
        <f>ROUND(102.1,1)</f>
        <v>102.1</v>
      </c>
      <c r="C7" s="11">
        <f>ROUND(102.6,1)</f>
        <v>102.6</v>
      </c>
    </row>
    <row r="8" s="1" customFormat="1" ht="20.1" customHeight="1" spans="1:3">
      <c r="A8" s="9">
        <v>8</v>
      </c>
      <c r="B8" s="10">
        <f>ROUND(101.4,1)</f>
        <v>101.4</v>
      </c>
      <c r="C8" s="11">
        <f>ROUND(102.5,1)</f>
        <v>102.5</v>
      </c>
    </row>
    <row r="9" s="1" customFormat="1" ht="14.45" customHeight="1" spans="1:3">
      <c r="A9" s="9">
        <v>9</v>
      </c>
      <c r="B9" s="10">
        <f>ROUND(101.82067344,1)</f>
        <v>101.8</v>
      </c>
      <c r="C9" s="11">
        <f>ROUND(102.40761463,1)</f>
        <v>102.4</v>
      </c>
    </row>
    <row r="10" s="1" customFormat="1" ht="14.45" customHeight="1" spans="1:3">
      <c r="A10" s="9">
        <v>10</v>
      </c>
      <c r="B10" s="10">
        <f>ROUND(101.32746357,1)</f>
        <v>101.3</v>
      </c>
      <c r="C10" s="11">
        <f>ROUND(102.29864677,1)</f>
        <v>102.3</v>
      </c>
    </row>
    <row r="11" s="1" customFormat="1" ht="14.45" customHeight="1" spans="1:3">
      <c r="A11" s="9">
        <v>11</v>
      </c>
      <c r="B11" s="10">
        <f>ROUND(102.2,1)</f>
        <v>102.2</v>
      </c>
      <c r="C11" s="11">
        <f>ROUND(102.29864677,1)</f>
        <v>102.3</v>
      </c>
    </row>
    <row r="12" ht="14.25" spans="1:3">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3">
      <c r="A21" s="12">
        <v>9</v>
      </c>
      <c r="B21" s="10">
        <f>ROUND(101.03765598,1)</f>
        <v>101</v>
      </c>
      <c r="C21" s="14">
        <f>ROUND(101.23346012,1)</f>
        <v>101.2</v>
      </c>
    </row>
    <row r="22" ht="14.25" spans="1:3">
      <c r="A22" s="12">
        <v>10</v>
      </c>
      <c r="B22" s="10">
        <f>ROUND(101.8,1)</f>
        <v>101.8</v>
      </c>
      <c r="C22" s="14">
        <f>ROUND(101.3,1)</f>
        <v>101.3</v>
      </c>
    </row>
    <row r="23" ht="14.25" spans="1:3">
      <c r="A23" s="12">
        <v>11</v>
      </c>
      <c r="B23" s="10">
        <f>ROUND(101.32934401,1)</f>
        <v>101.3</v>
      </c>
      <c r="C23" s="14">
        <f>ROUND(101.29138171,1)</f>
        <v>101.3</v>
      </c>
    </row>
    <row r="24" ht="14.25" spans="1:3">
      <c r="A24" s="12">
        <v>12</v>
      </c>
      <c r="B24" s="10">
        <f>ROUND(101.93633331,1)</f>
        <v>101.9</v>
      </c>
      <c r="C24" s="14">
        <f>ROUND(101.34501843,1)</f>
        <v>101.3</v>
      </c>
    </row>
    <row r="25" ht="14.25" spans="1:3">
      <c r="A25" s="15">
        <v>2018</v>
      </c>
      <c r="B25" s="16"/>
      <c r="C25" s="17"/>
    </row>
    <row r="26" ht="14.25" spans="1:3">
      <c r="A26" s="15">
        <v>1</v>
      </c>
      <c r="B26" s="10">
        <f>ROUND(100.4833835,1)</f>
        <v>100.5</v>
      </c>
      <c r="C26" s="14">
        <f>ROUND(100.4833835,1)</f>
        <v>100.5</v>
      </c>
    </row>
    <row r="27" ht="14.25" spans="1:3">
      <c r="A27" s="15">
        <v>2</v>
      </c>
      <c r="B27" s="18">
        <f>ROUND(102.58323309,1)</f>
        <v>102.6</v>
      </c>
      <c r="C27" s="19">
        <f>ROUND(101.53370061,1)</f>
        <v>101.5</v>
      </c>
    </row>
    <row r="28" ht="14.25" spans="1:3">
      <c r="A28" s="15">
        <v>3</v>
      </c>
      <c r="B28" s="10">
        <f>ROUND(101.8,1)</f>
        <v>101.8</v>
      </c>
      <c r="C28" s="19">
        <f>ROUND(101.6,1)</f>
        <v>101.6</v>
      </c>
    </row>
    <row r="29" ht="14.25" spans="1:3">
      <c r="A29" s="15">
        <v>4</v>
      </c>
      <c r="B29" s="20">
        <f>ROUND(101,1)</f>
        <v>101</v>
      </c>
      <c r="C29" s="21">
        <f>ROUND(101.45789835,1)</f>
        <v>101.5</v>
      </c>
    </row>
    <row r="30" customFormat="1" ht="14.25" spans="1:3">
      <c r="A30" s="15">
        <v>5</v>
      </c>
      <c r="B30" s="20">
        <v>100.63043043</v>
      </c>
      <c r="C30" s="21">
        <v>101.29245659</v>
      </c>
    </row>
    <row r="31" ht="14.25" spans="1:3">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P18" sqref="P18"/>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1">
      <c r="A1" s="308" t="s">
        <v>80</v>
      </c>
      <c r="B1" s="308"/>
      <c r="C1" s="308"/>
      <c r="D1" s="308"/>
      <c r="E1" s="308"/>
      <c r="F1" s="308"/>
      <c r="G1" s="308"/>
      <c r="H1" s="308"/>
      <c r="I1" s="308"/>
      <c r="J1" s="308"/>
      <c r="K1" s="308"/>
    </row>
    <row r="2" s="307" customFormat="1" ht="23.1" customHeight="1" spans="1:11">
      <c r="A2" s="309"/>
      <c r="B2" s="309"/>
      <c r="C2" s="309"/>
      <c r="D2" s="309"/>
      <c r="E2" s="309"/>
      <c r="F2" s="309"/>
      <c r="G2" s="309"/>
      <c r="H2" s="309"/>
      <c r="I2" s="309"/>
      <c r="J2" s="309"/>
      <c r="K2" s="309"/>
    </row>
    <row r="3" s="307" customFormat="1" customHeight="1" spans="1:11">
      <c r="A3" s="310"/>
      <c r="B3" s="311" t="s">
        <v>81</v>
      </c>
      <c r="C3" s="311"/>
      <c r="D3" s="312" t="s">
        <v>82</v>
      </c>
      <c r="E3" s="310"/>
      <c r="F3" s="311" t="s">
        <v>83</v>
      </c>
      <c r="G3" s="311"/>
      <c r="H3" s="312" t="s">
        <v>84</v>
      </c>
      <c r="I3" s="311"/>
      <c r="J3" s="312" t="s">
        <v>85</v>
      </c>
      <c r="K3" s="311"/>
    </row>
    <row r="4" s="307" customFormat="1" ht="21" customHeight="1" spans="1:11">
      <c r="A4" s="313"/>
      <c r="B4" s="314"/>
      <c r="C4" s="314"/>
      <c r="D4" s="315"/>
      <c r="E4" s="316"/>
      <c r="F4" s="317"/>
      <c r="G4" s="317"/>
      <c r="H4" s="315"/>
      <c r="I4" s="317"/>
      <c r="J4" s="315"/>
      <c r="K4" s="317"/>
    </row>
    <row r="5" s="307" customFormat="1" ht="30" customHeight="1" spans="1:11">
      <c r="A5" s="316"/>
      <c r="B5" s="318" t="s">
        <v>86</v>
      </c>
      <c r="C5" s="318" t="s">
        <v>87</v>
      </c>
      <c r="D5" s="318" t="s">
        <v>86</v>
      </c>
      <c r="E5" s="318" t="s">
        <v>87</v>
      </c>
      <c r="F5" s="318" t="s">
        <v>86</v>
      </c>
      <c r="G5" s="318" t="s">
        <v>87</v>
      </c>
      <c r="H5" s="318" t="s">
        <v>86</v>
      </c>
      <c r="I5" s="318" t="s">
        <v>87</v>
      </c>
      <c r="J5" s="318" t="s">
        <v>86</v>
      </c>
      <c r="K5" s="329" t="s">
        <v>87</v>
      </c>
    </row>
    <row r="6" s="307" customFormat="1" ht="25.5" customHeight="1" spans="1:12">
      <c r="A6" s="319" t="s">
        <v>88</v>
      </c>
      <c r="B6" s="320">
        <v>2815.34660119786</v>
      </c>
      <c r="C6" s="321">
        <v>4.95906235413757</v>
      </c>
      <c r="D6" s="320"/>
      <c r="E6" s="321">
        <v>10.3</v>
      </c>
      <c r="F6" s="320"/>
      <c r="G6" s="321">
        <v>-10.5746596864876</v>
      </c>
      <c r="H6" s="320">
        <v>1334.5605</v>
      </c>
      <c r="I6" s="321">
        <v>3.3</v>
      </c>
      <c r="J6" s="320">
        <v>176.763</v>
      </c>
      <c r="K6" s="330">
        <v>6.06882864477634</v>
      </c>
      <c r="L6" s="331"/>
    </row>
    <row r="7" s="307" customFormat="1" ht="27.95" customHeight="1" spans="1:11">
      <c r="A7" s="319" t="s">
        <v>89</v>
      </c>
      <c r="B7" s="320">
        <v>267.311502879741</v>
      </c>
      <c r="C7" s="321">
        <v>2.82957450368045</v>
      </c>
      <c r="D7" s="320"/>
      <c r="E7" s="321">
        <v>-0.5</v>
      </c>
      <c r="F7" s="320"/>
      <c r="G7" s="321">
        <v>-21.7509162506306</v>
      </c>
      <c r="H7" s="320">
        <v>210.90242</v>
      </c>
      <c r="I7" s="321">
        <v>-0.19</v>
      </c>
      <c r="J7" s="320">
        <v>6.9227</v>
      </c>
      <c r="K7" s="330">
        <v>-23.6189356455853</v>
      </c>
    </row>
    <row r="8" s="307" customFormat="1" ht="27.95" customHeight="1" spans="1:11">
      <c r="A8" s="319" t="s">
        <v>90</v>
      </c>
      <c r="B8" s="320">
        <v>348.073369234074</v>
      </c>
      <c r="C8" s="321">
        <v>3.95119130195785</v>
      </c>
      <c r="D8" s="320"/>
      <c r="E8" s="321">
        <v>-3.3</v>
      </c>
      <c r="F8" s="320"/>
      <c r="G8" s="321">
        <v>15.5464079714048</v>
      </c>
      <c r="H8" s="320">
        <v>236.35535</v>
      </c>
      <c r="I8" s="321">
        <v>10.74</v>
      </c>
      <c r="J8" s="320">
        <v>9.9757</v>
      </c>
      <c r="K8" s="330">
        <v>-14.1205963529426</v>
      </c>
    </row>
    <row r="9" s="307" customFormat="1" ht="27.95" customHeight="1" spans="1:11">
      <c r="A9" s="319" t="s">
        <v>91</v>
      </c>
      <c r="B9" s="320">
        <v>331.228410329873</v>
      </c>
      <c r="C9" s="321">
        <v>9.62929017230411</v>
      </c>
      <c r="D9" s="320"/>
      <c r="E9" s="321">
        <v>21</v>
      </c>
      <c r="F9" s="320"/>
      <c r="G9" s="321">
        <v>-2.56633715570047</v>
      </c>
      <c r="H9" s="320">
        <v>37.11578</v>
      </c>
      <c r="I9" s="321">
        <v>0.04</v>
      </c>
      <c r="J9" s="320">
        <v>5.4264</v>
      </c>
      <c r="K9" s="330">
        <v>22.5061695573523</v>
      </c>
    </row>
    <row r="10" s="307" customFormat="1" ht="27.95" customHeight="1" spans="1:11">
      <c r="A10" s="319" t="s">
        <v>92</v>
      </c>
      <c r="B10" s="320">
        <v>152.081001653664</v>
      </c>
      <c r="C10" s="321">
        <v>0.187322114574101</v>
      </c>
      <c r="D10" s="320"/>
      <c r="E10" s="321">
        <v>-60.6</v>
      </c>
      <c r="F10" s="320"/>
      <c r="G10" s="321">
        <v>-9.50791548443371</v>
      </c>
      <c r="H10" s="320">
        <v>162.32379</v>
      </c>
      <c r="I10" s="321">
        <v>2.61</v>
      </c>
      <c r="J10" s="320">
        <v>5.3983</v>
      </c>
      <c r="K10" s="330">
        <v>7.29681124761091</v>
      </c>
    </row>
    <row r="11" s="307" customFormat="1" ht="27.95" customHeight="1" spans="1:11">
      <c r="A11" s="319" t="s">
        <v>93</v>
      </c>
      <c r="B11" s="320">
        <v>217.546945685493</v>
      </c>
      <c r="C11" s="321">
        <v>1.98598667044156</v>
      </c>
      <c r="D11" s="320"/>
      <c r="E11" s="321">
        <v>-0.3</v>
      </c>
      <c r="F11" s="320"/>
      <c r="G11" s="321">
        <v>-11.6319387572229</v>
      </c>
      <c r="H11" s="320">
        <v>137.58702</v>
      </c>
      <c r="I11" s="321">
        <v>2.51</v>
      </c>
      <c r="J11" s="320">
        <v>9.3662</v>
      </c>
      <c r="K11" s="330">
        <v>-3.85515553657656</v>
      </c>
    </row>
    <row r="12" s="307" customFormat="1" ht="27.95" customHeight="1" spans="1:11">
      <c r="A12" s="319" t="s">
        <v>94</v>
      </c>
      <c r="B12" s="320">
        <v>186.732559337973</v>
      </c>
      <c r="C12" s="321">
        <v>4.98386958851798</v>
      </c>
      <c r="D12" s="320"/>
      <c r="E12" s="321">
        <v>-1.7</v>
      </c>
      <c r="F12" s="320"/>
      <c r="G12" s="321">
        <v>1.75410421502964</v>
      </c>
      <c r="H12" s="320">
        <v>89.10822</v>
      </c>
      <c r="I12" s="321">
        <v>2.13</v>
      </c>
      <c r="J12" s="320">
        <v>7.4133</v>
      </c>
      <c r="K12" s="330">
        <v>-5.02952894605363</v>
      </c>
    </row>
    <row r="13" s="307" customFormat="1" ht="27.95" customHeight="1" spans="1:11">
      <c r="A13" s="319" t="s">
        <v>95</v>
      </c>
      <c r="B13" s="320">
        <v>286.790798940278</v>
      </c>
      <c r="C13" s="321">
        <v>6.81819371393684</v>
      </c>
      <c r="D13" s="320"/>
      <c r="E13" s="321">
        <v>92.7</v>
      </c>
      <c r="F13" s="320"/>
      <c r="G13" s="321">
        <v>-23.7825492262921</v>
      </c>
      <c r="H13" s="320">
        <v>148.54354</v>
      </c>
      <c r="I13" s="321">
        <v>1.5</v>
      </c>
      <c r="J13" s="320">
        <v>10.5661</v>
      </c>
      <c r="K13" s="330">
        <v>30.3050782242371</v>
      </c>
    </row>
    <row r="14" s="307" customFormat="1" ht="27.95" customHeight="1" spans="1:11">
      <c r="A14" s="322" t="s">
        <v>96</v>
      </c>
      <c r="B14" s="320">
        <v>296.660907493625</v>
      </c>
      <c r="C14" s="323">
        <v>4.98312746239775</v>
      </c>
      <c r="D14" s="320"/>
      <c r="E14" s="323">
        <v>4.7</v>
      </c>
      <c r="F14" s="320"/>
      <c r="G14" s="323">
        <v>-12.5712716271892</v>
      </c>
      <c r="H14" s="320">
        <v>124.28521</v>
      </c>
      <c r="I14" s="323">
        <v>2.2</v>
      </c>
      <c r="J14" s="320">
        <v>11.2841</v>
      </c>
      <c r="K14" s="332">
        <v>19.0391293890279</v>
      </c>
    </row>
    <row r="15" s="307" customFormat="1" ht="27.95" customHeight="1" spans="1:11">
      <c r="A15" s="322" t="s">
        <v>97</v>
      </c>
      <c r="B15" s="320">
        <v>398.64323023762</v>
      </c>
      <c r="C15" s="323">
        <v>1.95482202350689</v>
      </c>
      <c r="D15" s="320"/>
      <c r="E15" s="323">
        <v>-10.2</v>
      </c>
      <c r="F15" s="320"/>
      <c r="G15" s="323">
        <v>8.73220525854872</v>
      </c>
      <c r="H15" s="320">
        <v>188.3392</v>
      </c>
      <c r="I15" s="323">
        <v>2.12</v>
      </c>
      <c r="J15" s="320">
        <v>17.3587</v>
      </c>
      <c r="K15" s="332">
        <v>13.4657912081716</v>
      </c>
    </row>
    <row r="16" s="307" customFormat="1" ht="27.95" customHeight="1" spans="1:11">
      <c r="A16" s="324" t="s">
        <v>98</v>
      </c>
      <c r="B16" s="325">
        <v>558.543730799897</v>
      </c>
      <c r="C16" s="326">
        <v>8.64737715424992</v>
      </c>
      <c r="D16" s="327"/>
      <c r="E16" s="326">
        <v>11.9</v>
      </c>
      <c r="F16" s="327"/>
      <c r="G16" s="326">
        <v>-25.6958193895054</v>
      </c>
      <c r="H16" s="327">
        <v>118.20118</v>
      </c>
      <c r="I16" s="326">
        <v>4.96</v>
      </c>
      <c r="J16" s="327">
        <v>22.7688</v>
      </c>
      <c r="K16" s="333">
        <v>6.46669567592942</v>
      </c>
    </row>
    <row r="17" s="307" customFormat="1" ht="36" customHeight="1" spans="1:11">
      <c r="A17" s="328" t="s">
        <v>99</v>
      </c>
      <c r="B17" s="328"/>
      <c r="C17" s="328"/>
      <c r="D17" s="328"/>
      <c r="E17" s="328"/>
      <c r="F17" s="328"/>
      <c r="G17" s="328"/>
      <c r="H17" s="328"/>
      <c r="I17" s="328"/>
      <c r="J17" s="328"/>
      <c r="K17" s="328"/>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6"/>
  <sheetViews>
    <sheetView zoomScale="90" zoomScaleNormal="90" workbookViewId="0">
      <pane xSplit="2" ySplit="3" topLeftCell="C4" activePane="bottomRight" state="frozen"/>
      <selection/>
      <selection pane="topRight"/>
      <selection pane="bottomLeft"/>
      <selection pane="bottomRight" activeCell="R21" sqref="R21"/>
    </sheetView>
  </sheetViews>
  <sheetFormatPr defaultColWidth="9" defaultRowHeight="14.25"/>
  <cols>
    <col min="1" max="1" width="33.125" style="265" customWidth="1"/>
    <col min="2" max="8" width="9.625" style="265" customWidth="1"/>
    <col min="9" max="10" width="10.375" style="265"/>
    <col min="11" max="16384" width="9" style="265"/>
  </cols>
  <sheetData>
    <row r="1" ht="24.95" customHeight="1" spans="1:10">
      <c r="A1" s="135" t="s">
        <v>100</v>
      </c>
      <c r="B1" s="135"/>
      <c r="C1" s="135"/>
      <c r="D1" s="135"/>
      <c r="E1" s="135"/>
      <c r="F1" s="135"/>
      <c r="G1" s="135"/>
      <c r="H1" s="135"/>
      <c r="I1" s="135"/>
      <c r="J1" s="135"/>
    </row>
    <row r="2" s="294" customFormat="1" ht="21" customHeight="1" spans="1:10">
      <c r="A2" s="296" t="s">
        <v>1</v>
      </c>
      <c r="B2" s="297" t="s">
        <v>101</v>
      </c>
      <c r="C2" s="137" t="s">
        <v>3</v>
      </c>
      <c r="D2" s="138"/>
      <c r="E2" s="137" t="s">
        <v>5</v>
      </c>
      <c r="F2" s="138"/>
      <c r="G2" s="137" t="s">
        <v>8</v>
      </c>
      <c r="H2" s="138"/>
      <c r="I2" s="137" t="s">
        <v>11</v>
      </c>
      <c r="J2" s="138"/>
    </row>
    <row r="3" s="294" customFormat="1" ht="21" customHeight="1" spans="1:10">
      <c r="A3" s="298"/>
      <c r="B3" s="299"/>
      <c r="C3" s="140" t="s">
        <v>13</v>
      </c>
      <c r="D3" s="141" t="s">
        <v>14</v>
      </c>
      <c r="E3" s="140" t="s">
        <v>13</v>
      </c>
      <c r="F3" s="141" t="s">
        <v>14</v>
      </c>
      <c r="G3" s="140" t="s">
        <v>13</v>
      </c>
      <c r="H3" s="141" t="s">
        <v>14</v>
      </c>
      <c r="I3" s="140" t="s">
        <v>13</v>
      </c>
      <c r="J3" s="141" t="s">
        <v>14</v>
      </c>
    </row>
    <row r="4" s="295" customFormat="1" ht="24.95" customHeight="1" spans="1:10">
      <c r="A4" s="245" t="s">
        <v>102</v>
      </c>
      <c r="B4" s="246" t="s">
        <v>16</v>
      </c>
      <c r="C4" s="300">
        <v>1170.181648</v>
      </c>
      <c r="D4" s="301">
        <v>2.7</v>
      </c>
      <c r="E4" s="300">
        <v>244.15</v>
      </c>
      <c r="F4" s="301">
        <v>3</v>
      </c>
      <c r="G4" s="300">
        <v>529.455550291192</v>
      </c>
      <c r="H4" s="301">
        <v>4.38310307576801</v>
      </c>
      <c r="I4" s="300">
        <v>786.195768</v>
      </c>
      <c r="J4" s="301">
        <v>4.791</v>
      </c>
    </row>
    <row r="5" s="295" customFormat="1" ht="24.95" customHeight="1" spans="1:10">
      <c r="A5" s="245" t="s">
        <v>103</v>
      </c>
      <c r="B5" s="246" t="s">
        <v>16</v>
      </c>
      <c r="C5" s="300">
        <v>625.673625</v>
      </c>
      <c r="D5" s="301">
        <v>2</v>
      </c>
      <c r="E5" s="300">
        <v>113.94</v>
      </c>
      <c r="F5" s="301">
        <v>2.7</v>
      </c>
      <c r="G5" s="300">
        <v>270.895898009894</v>
      </c>
      <c r="H5" s="301">
        <v>3.7767603209</v>
      </c>
      <c r="I5" s="300">
        <v>396.175308</v>
      </c>
      <c r="J5" s="301">
        <v>3.9</v>
      </c>
    </row>
    <row r="6" s="295" customFormat="1" ht="24.95" customHeight="1" spans="1:10">
      <c r="A6" s="245" t="s">
        <v>104</v>
      </c>
      <c r="B6" s="246" t="s">
        <v>16</v>
      </c>
      <c r="C6" s="300">
        <v>21.058501</v>
      </c>
      <c r="D6" s="301">
        <v>11.7</v>
      </c>
      <c r="E6" s="300">
        <v>3.93</v>
      </c>
      <c r="F6" s="301">
        <v>8.6</v>
      </c>
      <c r="G6" s="300">
        <v>8.1351365084</v>
      </c>
      <c r="H6" s="301">
        <v>4.335737524685</v>
      </c>
      <c r="I6" s="300">
        <v>13.534278</v>
      </c>
      <c r="J6" s="301">
        <v>12.099</v>
      </c>
    </row>
    <row r="7" s="295" customFormat="1" ht="24.95" customHeight="1" spans="1:10">
      <c r="A7" s="245" t="s">
        <v>105</v>
      </c>
      <c r="B7" s="246" t="s">
        <v>16</v>
      </c>
      <c r="C7" s="300">
        <v>170.790752</v>
      </c>
      <c r="D7" s="301">
        <v>0.799999999999997</v>
      </c>
      <c r="E7" s="300">
        <v>48.61</v>
      </c>
      <c r="F7" s="301">
        <v>1</v>
      </c>
      <c r="G7" s="300">
        <v>94.2307926908983</v>
      </c>
      <c r="H7" s="301">
        <v>5.76171372616901</v>
      </c>
      <c r="I7" s="300">
        <v>130.293182</v>
      </c>
      <c r="J7" s="301">
        <v>6.693</v>
      </c>
    </row>
    <row r="8" s="295" customFormat="1" ht="24.95" customHeight="1" spans="1:10">
      <c r="A8" s="245" t="s">
        <v>106</v>
      </c>
      <c r="B8" s="246" t="s">
        <v>16</v>
      </c>
      <c r="C8" s="300">
        <v>294.036169</v>
      </c>
      <c r="D8" s="301">
        <v>4</v>
      </c>
      <c r="E8" s="300">
        <v>65.9</v>
      </c>
      <c r="F8" s="301">
        <v>3.5</v>
      </c>
      <c r="G8" s="300">
        <v>129.544623082</v>
      </c>
      <c r="H8" s="301">
        <v>3.373703554001</v>
      </c>
      <c r="I8" s="300">
        <v>202.537901</v>
      </c>
      <c r="J8" s="301">
        <v>3.88</v>
      </c>
    </row>
    <row r="9" s="295" customFormat="1" ht="24.95" customHeight="1" spans="1:10">
      <c r="A9" s="245" t="s">
        <v>107</v>
      </c>
      <c r="B9" s="246" t="s">
        <v>16</v>
      </c>
      <c r="C9" s="300">
        <v>58.6226</v>
      </c>
      <c r="D9" s="301">
        <v>9.2</v>
      </c>
      <c r="E9" s="300">
        <v>11.76</v>
      </c>
      <c r="F9" s="301">
        <v>10.9</v>
      </c>
      <c r="G9" s="300">
        <v>26.6491</v>
      </c>
      <c r="H9" s="301">
        <v>11.064350015321</v>
      </c>
      <c r="I9" s="300">
        <v>43.6551</v>
      </c>
      <c r="J9" s="301">
        <v>9.837</v>
      </c>
    </row>
    <row r="10" s="295" customFormat="1" ht="24.95" customHeight="1" spans="1:10">
      <c r="A10" s="277" t="s">
        <v>108</v>
      </c>
      <c r="B10" s="246" t="s">
        <v>16</v>
      </c>
      <c r="C10" s="300">
        <v>759.07</v>
      </c>
      <c r="D10" s="301">
        <v>3.8</v>
      </c>
      <c r="E10" s="300">
        <v>116.94</v>
      </c>
      <c r="F10" s="301">
        <v>3.3</v>
      </c>
      <c r="G10" s="300">
        <v>293.56</v>
      </c>
      <c r="H10" s="301">
        <v>4.2</v>
      </c>
      <c r="I10" s="300">
        <v>483.7224</v>
      </c>
      <c r="J10" s="301">
        <v>4.8</v>
      </c>
    </row>
    <row r="11" s="295" customFormat="1" ht="24.95" customHeight="1" spans="1:10">
      <c r="A11" s="245" t="s">
        <v>103</v>
      </c>
      <c r="B11" s="246" t="s">
        <v>16</v>
      </c>
      <c r="C11" s="300">
        <v>438.317893917844</v>
      </c>
      <c r="D11" s="301">
        <v>3.1</v>
      </c>
      <c r="E11" s="300">
        <v>57.79</v>
      </c>
      <c r="F11" s="301">
        <v>3</v>
      </c>
      <c r="G11" s="300">
        <v>158.56</v>
      </c>
      <c r="H11" s="301">
        <v>3.59365724513199</v>
      </c>
      <c r="I11" s="300">
        <v>257.34</v>
      </c>
      <c r="J11" s="301">
        <v>3.909</v>
      </c>
    </row>
    <row r="12" s="295" customFormat="1" ht="24.95" customHeight="1" spans="1:10">
      <c r="A12" s="245" t="s">
        <v>104</v>
      </c>
      <c r="B12" s="246" t="s">
        <v>16</v>
      </c>
      <c r="C12" s="300">
        <v>15.9291441099415</v>
      </c>
      <c r="D12" s="301">
        <v>12.8</v>
      </c>
      <c r="E12" s="300">
        <v>2.32</v>
      </c>
      <c r="F12" s="301">
        <v>8.9</v>
      </c>
      <c r="G12" s="300">
        <v>5.55</v>
      </c>
      <c r="H12" s="301">
        <v>4.152634448917</v>
      </c>
      <c r="I12" s="300">
        <v>10.2172960031691</v>
      </c>
      <c r="J12" s="301">
        <v>12.108</v>
      </c>
    </row>
    <row r="13" s="295" customFormat="1" ht="24.95" customHeight="1" spans="1:10">
      <c r="A13" s="245" t="s">
        <v>105</v>
      </c>
      <c r="B13" s="246" t="s">
        <v>16</v>
      </c>
      <c r="C13" s="300">
        <v>84.5797050178065</v>
      </c>
      <c r="D13" s="301">
        <v>1.9</v>
      </c>
      <c r="E13" s="300">
        <v>18.8</v>
      </c>
      <c r="F13" s="301">
        <v>1.3</v>
      </c>
      <c r="G13" s="300">
        <v>42.07</v>
      </c>
      <c r="H13" s="301">
        <v>5.578610650401</v>
      </c>
      <c r="I13" s="300">
        <v>64.3960754962771</v>
      </c>
      <c r="J13" s="301">
        <v>6.702</v>
      </c>
    </row>
    <row r="14" s="295" customFormat="1" ht="24.95" customHeight="1" spans="1:10">
      <c r="A14" s="245" t="s">
        <v>106</v>
      </c>
      <c r="B14" s="246" t="s">
        <v>16</v>
      </c>
      <c r="C14" s="300">
        <v>195.046182954408</v>
      </c>
      <c r="D14" s="301">
        <v>5.1</v>
      </c>
      <c r="E14" s="300">
        <v>34.15</v>
      </c>
      <c r="F14" s="301">
        <v>3.8</v>
      </c>
      <c r="G14" s="300">
        <v>77.47</v>
      </c>
      <c r="H14" s="301">
        <v>3.190600478233</v>
      </c>
      <c r="I14" s="300">
        <v>134.084599692645</v>
      </c>
      <c r="J14" s="301">
        <v>3.889</v>
      </c>
    </row>
    <row r="15" s="295" customFormat="1" ht="24.95" customHeight="1" spans="1:10">
      <c r="A15" s="245" t="s">
        <v>107</v>
      </c>
      <c r="B15" s="246" t="s">
        <v>16</v>
      </c>
      <c r="C15" s="300">
        <v>25.197074</v>
      </c>
      <c r="D15" s="301">
        <v>10.3</v>
      </c>
      <c r="E15" s="300">
        <v>3.88</v>
      </c>
      <c r="F15" s="301">
        <v>12.4</v>
      </c>
      <c r="G15" s="300">
        <v>9.91</v>
      </c>
      <c r="H15" s="301">
        <v>11.9</v>
      </c>
      <c r="I15" s="300">
        <v>17.68</v>
      </c>
      <c r="J15" s="301">
        <v>9.8</v>
      </c>
    </row>
    <row r="16" s="295" customFormat="1" ht="24.95" customHeight="1" spans="1:10">
      <c r="A16" s="245" t="s">
        <v>109</v>
      </c>
      <c r="B16" s="246"/>
      <c r="C16" s="300"/>
      <c r="D16" s="301"/>
      <c r="E16" s="300"/>
      <c r="F16" s="301"/>
      <c r="G16" s="300"/>
      <c r="H16" s="301"/>
      <c r="I16" s="300"/>
      <c r="J16" s="301"/>
    </row>
    <row r="17" s="295" customFormat="1" ht="24.95" customHeight="1" spans="1:10">
      <c r="A17" s="245" t="s">
        <v>110</v>
      </c>
      <c r="B17" s="246" t="s">
        <v>111</v>
      </c>
      <c r="C17" s="300">
        <v>159.58</v>
      </c>
      <c r="D17" s="301">
        <v>5.1</v>
      </c>
      <c r="E17" s="302" t="s">
        <v>17</v>
      </c>
      <c r="F17" s="303" t="s">
        <v>17</v>
      </c>
      <c r="G17" s="300">
        <v>15.47226</v>
      </c>
      <c r="H17" s="301">
        <v>2.6</v>
      </c>
      <c r="I17" s="302" t="s">
        <v>17</v>
      </c>
      <c r="J17" s="303" t="s">
        <v>17</v>
      </c>
    </row>
    <row r="18" s="295" customFormat="1" ht="24.95" customHeight="1" spans="1:10">
      <c r="A18" s="245" t="s">
        <v>112</v>
      </c>
      <c r="B18" s="246" t="s">
        <v>111</v>
      </c>
      <c r="C18" s="300">
        <v>129.73</v>
      </c>
      <c r="D18" s="301">
        <v>5.6</v>
      </c>
      <c r="E18" s="302" t="s">
        <v>17</v>
      </c>
      <c r="F18" s="303" t="s">
        <v>17</v>
      </c>
      <c r="G18" s="302" t="s">
        <v>17</v>
      </c>
      <c r="H18" s="303" t="s">
        <v>17</v>
      </c>
      <c r="I18" s="300">
        <v>58.3</v>
      </c>
      <c r="J18" s="301">
        <v>0.4</v>
      </c>
    </row>
    <row r="19" s="295" customFormat="1" ht="24.95" customHeight="1" spans="1:10">
      <c r="A19" s="245" t="s">
        <v>113</v>
      </c>
      <c r="B19" s="246" t="s">
        <v>111</v>
      </c>
      <c r="C19" s="300">
        <v>485.372</v>
      </c>
      <c r="D19" s="301">
        <v>3.5</v>
      </c>
      <c r="E19" s="300">
        <v>180.1</v>
      </c>
      <c r="F19" s="301">
        <v>3.3</v>
      </c>
      <c r="G19" s="300">
        <v>288.4</v>
      </c>
      <c r="H19" s="301">
        <v>3.6</v>
      </c>
      <c r="I19" s="300">
        <v>377.72</v>
      </c>
      <c r="J19" s="301">
        <v>3.6</v>
      </c>
    </row>
    <row r="20" s="295" customFormat="1" ht="24.95" customHeight="1" spans="1:10">
      <c r="A20" s="245" t="s">
        <v>114</v>
      </c>
      <c r="B20" s="246" t="s">
        <v>111</v>
      </c>
      <c r="C20" s="300">
        <v>345.5597</v>
      </c>
      <c r="D20" s="301">
        <v>1.4</v>
      </c>
      <c r="E20" s="300">
        <v>68.05</v>
      </c>
      <c r="F20" s="301">
        <v>2</v>
      </c>
      <c r="G20" s="300">
        <v>201.66</v>
      </c>
      <c r="H20" s="301">
        <v>4.1</v>
      </c>
      <c r="I20" s="300">
        <v>284.08</v>
      </c>
      <c r="J20" s="301">
        <v>4.5</v>
      </c>
    </row>
    <row r="21" s="295" customFormat="1" ht="24.95" customHeight="1" spans="1:10">
      <c r="A21" s="270" t="s">
        <v>115</v>
      </c>
      <c r="B21" s="271" t="s">
        <v>111</v>
      </c>
      <c r="C21" s="300">
        <v>118.1428</v>
      </c>
      <c r="D21" s="301">
        <v>-2.2</v>
      </c>
      <c r="E21" s="300">
        <v>18.64</v>
      </c>
      <c r="F21" s="301">
        <v>-6.6</v>
      </c>
      <c r="G21" s="300">
        <v>48.89</v>
      </c>
      <c r="H21" s="301">
        <v>-6.5</v>
      </c>
      <c r="I21" s="300">
        <v>89.21</v>
      </c>
      <c r="J21" s="301">
        <v>-1.1</v>
      </c>
    </row>
    <row r="22" s="295" customFormat="1" ht="24.95" customHeight="1" spans="1:10">
      <c r="A22" s="270" t="s">
        <v>116</v>
      </c>
      <c r="B22" s="271" t="s">
        <v>111</v>
      </c>
      <c r="C22" s="300">
        <v>120.2528</v>
      </c>
      <c r="D22" s="301">
        <v>2.4</v>
      </c>
      <c r="E22" s="300">
        <v>35.68</v>
      </c>
      <c r="F22" s="301">
        <v>4.3</v>
      </c>
      <c r="G22" s="300">
        <v>94.41</v>
      </c>
      <c r="H22" s="301">
        <v>4.7</v>
      </c>
      <c r="I22" s="300">
        <v>108.63</v>
      </c>
      <c r="J22" s="301">
        <v>4.1</v>
      </c>
    </row>
    <row r="23" s="295" customFormat="1" ht="24.95" customHeight="1" spans="1:10">
      <c r="A23" s="270" t="s">
        <v>117</v>
      </c>
      <c r="B23" s="271" t="s">
        <v>118</v>
      </c>
      <c r="C23" s="300">
        <v>474.5</v>
      </c>
      <c r="D23" s="301">
        <v>5.5</v>
      </c>
      <c r="E23" s="300">
        <v>126.35</v>
      </c>
      <c r="F23" s="301">
        <v>3</v>
      </c>
      <c r="G23" s="300">
        <v>265.54</v>
      </c>
      <c r="H23" s="301">
        <v>9.4</v>
      </c>
      <c r="I23" s="300">
        <v>390.12</v>
      </c>
      <c r="J23" s="301">
        <v>11.2</v>
      </c>
    </row>
    <row r="24" s="295" customFormat="1" ht="24.95" customHeight="1" spans="1:10">
      <c r="A24" s="270" t="s">
        <v>119</v>
      </c>
      <c r="B24" s="271" t="s">
        <v>120</v>
      </c>
      <c r="C24" s="300">
        <v>8572.4354</v>
      </c>
      <c r="D24" s="301">
        <v>-9.1</v>
      </c>
      <c r="E24" s="300">
        <v>2362.12</v>
      </c>
      <c r="F24" s="301">
        <v>-4.5</v>
      </c>
      <c r="G24" s="300">
        <v>4344.57</v>
      </c>
      <c r="H24" s="301">
        <v>-0.8</v>
      </c>
      <c r="I24" s="300">
        <v>6262.74</v>
      </c>
      <c r="J24" s="301">
        <v>0.6</v>
      </c>
    </row>
    <row r="25" s="295" customFormat="1" ht="24.95" customHeight="1" spans="1:10">
      <c r="A25" s="272" t="s">
        <v>121</v>
      </c>
      <c r="B25" s="273" t="s">
        <v>111</v>
      </c>
      <c r="C25" s="304">
        <v>132.25</v>
      </c>
      <c r="D25" s="305">
        <v>2.9</v>
      </c>
      <c r="E25" s="304">
        <v>29.64</v>
      </c>
      <c r="F25" s="305">
        <v>3.7</v>
      </c>
      <c r="G25" s="304">
        <v>60.05</v>
      </c>
      <c r="H25" s="305">
        <v>3.5</v>
      </c>
      <c r="I25" s="304">
        <v>95.1</v>
      </c>
      <c r="J25" s="305">
        <v>3.9</v>
      </c>
    </row>
    <row r="26" ht="34" customHeight="1" spans="1:10">
      <c r="A26" s="306" t="s">
        <v>122</v>
      </c>
      <c r="B26" s="306"/>
      <c r="C26" s="306"/>
      <c r="D26" s="306"/>
      <c r="E26" s="306"/>
      <c r="F26" s="306"/>
      <c r="G26" s="306"/>
      <c r="H26" s="306"/>
      <c r="I26" s="306"/>
      <c r="J26" s="306"/>
    </row>
  </sheetData>
  <mergeCells count="8">
    <mergeCell ref="A1:J1"/>
    <mergeCell ref="C2:D2"/>
    <mergeCell ref="E2:F2"/>
    <mergeCell ref="G2:H2"/>
    <mergeCell ref="I2:J2"/>
    <mergeCell ref="A26:J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18"/>
  <sheetViews>
    <sheetView zoomScale="80" zoomScaleNormal="80" workbookViewId="0">
      <pane xSplit="1" ySplit="3" topLeftCell="B4" activePane="bottomRight" state="frozen"/>
      <selection/>
      <selection pane="topRight"/>
      <selection pane="bottomLeft"/>
      <selection pane="bottomRight" activeCell="G23" sqref="G23"/>
    </sheetView>
  </sheetViews>
  <sheetFormatPr defaultColWidth="9" defaultRowHeight="14.25"/>
  <cols>
    <col min="1" max="1" width="26.75" style="133" customWidth="1"/>
    <col min="2" max="21" width="10.375" style="133"/>
    <col min="22" max="171" width="9" style="133"/>
    <col min="172" max="16384" width="9" style="134"/>
  </cols>
  <sheetData>
    <row r="1" ht="28.5" customHeight="1" spans="1:21">
      <c r="A1" s="135" t="s">
        <v>82</v>
      </c>
      <c r="B1" s="135"/>
      <c r="C1" s="135"/>
      <c r="D1" s="135"/>
      <c r="E1" s="135"/>
      <c r="F1" s="135"/>
      <c r="G1" s="135"/>
      <c r="H1" s="135"/>
      <c r="I1" s="135"/>
      <c r="J1" s="135"/>
      <c r="K1" s="135"/>
      <c r="L1" s="135"/>
      <c r="M1" s="135"/>
      <c r="N1" s="135"/>
      <c r="O1" s="135"/>
      <c r="P1" s="135"/>
      <c r="Q1" s="135"/>
      <c r="R1" s="135"/>
      <c r="S1" s="135"/>
      <c r="T1" s="135"/>
      <c r="U1" s="135"/>
    </row>
    <row r="2" ht="21" customHeight="1" spans="1:21">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276"/>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41.25" customHeight="1" spans="1:21">
      <c r="A4" s="204" t="s">
        <v>123</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row>
    <row r="5" ht="41.25" customHeight="1" spans="1:21">
      <c r="A5" s="148" t="s">
        <v>124</v>
      </c>
      <c r="B5" s="146"/>
      <c r="C5" s="147">
        <v>1.3</v>
      </c>
      <c r="D5" s="146"/>
      <c r="E5" s="147">
        <v>2.3</v>
      </c>
      <c r="F5" s="146"/>
      <c r="G5" s="147">
        <v>-5.7</v>
      </c>
      <c r="H5" s="146"/>
      <c r="I5" s="147">
        <v>-10.7</v>
      </c>
      <c r="J5" s="146"/>
      <c r="K5" s="147">
        <v>-10.6</v>
      </c>
      <c r="L5" s="146"/>
      <c r="M5" s="147">
        <v>-8.7</v>
      </c>
      <c r="N5" s="146"/>
      <c r="O5" s="147">
        <v>-9.3</v>
      </c>
      <c r="P5" s="146"/>
      <c r="Q5" s="147">
        <v>-11.9</v>
      </c>
      <c r="R5" s="146"/>
      <c r="S5" s="147">
        <v>-8</v>
      </c>
      <c r="T5" s="146"/>
      <c r="U5" s="147">
        <v>-9.5</v>
      </c>
    </row>
    <row r="6" ht="41.25" customHeight="1" spans="1:21">
      <c r="A6" s="148" t="s">
        <v>125</v>
      </c>
      <c r="B6" s="146"/>
      <c r="C6" s="147">
        <v>-3.5</v>
      </c>
      <c r="D6" s="146"/>
      <c r="E6" s="147">
        <v>-2.2</v>
      </c>
      <c r="F6" s="146"/>
      <c r="G6" s="147">
        <v>0.5</v>
      </c>
      <c r="H6" s="146"/>
      <c r="I6" s="147">
        <v>7.7</v>
      </c>
      <c r="J6" s="146"/>
      <c r="K6" s="147">
        <v>12.5</v>
      </c>
      <c r="L6" s="146"/>
      <c r="M6" s="147">
        <v>13.7</v>
      </c>
      <c r="N6" s="146"/>
      <c r="O6" s="147">
        <v>13.1</v>
      </c>
      <c r="P6" s="146"/>
      <c r="Q6" s="147">
        <v>12.6</v>
      </c>
      <c r="R6" s="146"/>
      <c r="S6" s="147">
        <v>13.7</v>
      </c>
      <c r="T6" s="146"/>
      <c r="U6" s="147">
        <v>13.9</v>
      </c>
    </row>
    <row r="7" ht="41.25" customHeight="1" spans="1:21">
      <c r="A7" s="148" t="s">
        <v>126</v>
      </c>
      <c r="B7" s="146"/>
      <c r="C7" s="147">
        <v>-0.4</v>
      </c>
      <c r="D7" s="146"/>
      <c r="E7" s="147">
        <v>9.5</v>
      </c>
      <c r="F7" s="146"/>
      <c r="G7" s="147">
        <v>12.4</v>
      </c>
      <c r="H7" s="146"/>
      <c r="I7" s="147">
        <v>11.2</v>
      </c>
      <c r="J7" s="146"/>
      <c r="K7" s="147">
        <v>9.7</v>
      </c>
      <c r="L7" s="146"/>
      <c r="M7" s="147">
        <v>7.5</v>
      </c>
      <c r="N7" s="146"/>
      <c r="O7" s="147">
        <v>5.1</v>
      </c>
      <c r="P7" s="146"/>
      <c r="Q7" s="147">
        <v>4.4</v>
      </c>
      <c r="R7" s="146"/>
      <c r="S7" s="147">
        <v>2</v>
      </c>
      <c r="T7" s="146"/>
      <c r="U7" s="147">
        <v>0.2</v>
      </c>
    </row>
    <row r="8" ht="41.25" customHeight="1" spans="1:21">
      <c r="A8" s="148" t="s">
        <v>127</v>
      </c>
      <c r="B8" s="146"/>
      <c r="C8" s="147">
        <v>-2.4</v>
      </c>
      <c r="D8" s="146"/>
      <c r="E8" s="147">
        <v>-15.4</v>
      </c>
      <c r="F8" s="146"/>
      <c r="G8" s="147">
        <v>0</v>
      </c>
      <c r="H8" s="146"/>
      <c r="I8" s="147">
        <v>0</v>
      </c>
      <c r="J8" s="146"/>
      <c r="K8" s="147">
        <v>0</v>
      </c>
      <c r="L8" s="146"/>
      <c r="M8" s="147">
        <v>0</v>
      </c>
      <c r="N8" s="146"/>
      <c r="O8" s="147">
        <v>0</v>
      </c>
      <c r="P8" s="146"/>
      <c r="Q8" s="147">
        <v>0</v>
      </c>
      <c r="R8" s="146"/>
      <c r="S8" s="147">
        <v>0</v>
      </c>
      <c r="T8" s="146"/>
      <c r="U8" s="147">
        <v>0</v>
      </c>
    </row>
    <row r="9" ht="41.25" customHeight="1" spans="1:21">
      <c r="A9" s="148" t="s">
        <v>128</v>
      </c>
      <c r="B9" s="146"/>
      <c r="C9" s="147">
        <v>-0.8</v>
      </c>
      <c r="D9" s="146"/>
      <c r="E9" s="147">
        <v>2.6</v>
      </c>
      <c r="F9" s="146"/>
      <c r="G9" s="147">
        <v>-1.8</v>
      </c>
      <c r="H9" s="146"/>
      <c r="I9" s="147">
        <v>-3.8</v>
      </c>
      <c r="J9" s="146"/>
      <c r="K9" s="147">
        <v>-2.2</v>
      </c>
      <c r="L9" s="146"/>
      <c r="M9" s="147">
        <v>0</v>
      </c>
      <c r="N9" s="146"/>
      <c r="O9" s="147">
        <v>-0.1</v>
      </c>
      <c r="P9" s="146"/>
      <c r="Q9" s="147">
        <v>-1.1</v>
      </c>
      <c r="R9" s="146"/>
      <c r="S9" s="147">
        <v>0.6</v>
      </c>
      <c r="T9" s="146"/>
      <c r="U9" s="147">
        <v>-0.2</v>
      </c>
    </row>
    <row r="10" ht="41.25" customHeight="1" spans="1:21">
      <c r="A10" s="148" t="s">
        <v>129</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c r="T10" s="146"/>
      <c r="U10" s="147">
        <v>18.2</v>
      </c>
    </row>
    <row r="11" ht="41.25" customHeight="1" spans="1:21">
      <c r="A11" s="148" t="s">
        <v>130</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c r="T11" s="146"/>
      <c r="U11" s="147">
        <v>-25.2</v>
      </c>
    </row>
    <row r="12" ht="41.25" customHeight="1" spans="1:21">
      <c r="A12" s="148" t="s">
        <v>131</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c r="T12" s="146"/>
      <c r="U12" s="147">
        <v>10.9</v>
      </c>
    </row>
    <row r="13" ht="41.25" customHeight="1" spans="1:21">
      <c r="A13" s="148" t="s">
        <v>132</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c r="T13" s="146"/>
      <c r="U13" s="147">
        <v>10.7139330838883</v>
      </c>
    </row>
    <row r="14" ht="41.25" customHeight="1" spans="1:21">
      <c r="A14" s="148" t="s">
        <v>133</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c r="T14" s="146"/>
      <c r="U14" s="147">
        <v>-0.384813326235232</v>
      </c>
    </row>
    <row r="15" ht="41.25" customHeight="1" spans="1:21">
      <c r="A15" s="148" t="s">
        <v>134</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c r="T15" s="146"/>
      <c r="U15" s="147">
        <v>18.0540672201235</v>
      </c>
    </row>
    <row r="16" ht="41.25" customHeight="1" spans="1:21">
      <c r="A16" s="152" t="s">
        <v>135</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c r="T16" s="153"/>
      <c r="U16" s="154">
        <v>5.98928930391544</v>
      </c>
    </row>
    <row r="17" ht="29" customHeight="1" spans="1:1">
      <c r="A17" s="293" t="s">
        <v>136</v>
      </c>
    </row>
    <row r="18" spans="1:1">
      <c r="A18" s="293"/>
    </row>
  </sheetData>
  <mergeCells count="12">
    <mergeCell ref="A1:U1"/>
    <mergeCell ref="B2:C2"/>
    <mergeCell ref="D2:E2"/>
    <mergeCell ref="F2:G2"/>
    <mergeCell ref="H2:I2"/>
    <mergeCell ref="J2:K2"/>
    <mergeCell ref="L2:M2"/>
    <mergeCell ref="N2:O2"/>
    <mergeCell ref="P2:Q2"/>
    <mergeCell ref="R2:S2"/>
    <mergeCell ref="T2:U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I38"/>
  <sheetViews>
    <sheetView zoomScale="80" zoomScaleNormal="80" workbookViewId="0">
      <pane xSplit="1" ySplit="3" topLeftCell="B4" activePane="bottomRight" state="frozen"/>
      <selection/>
      <selection pane="topRight"/>
      <selection pane="bottomLeft"/>
      <selection pane="bottomRight" activeCell="A37" sqref="A37:U37"/>
    </sheetView>
  </sheetViews>
  <sheetFormatPr defaultColWidth="9" defaultRowHeight="14.25"/>
  <cols>
    <col min="1" max="1" width="33.5916666666667" style="133" customWidth="1"/>
    <col min="2" max="21" width="10.375" style="133"/>
    <col min="22" max="165" width="9" style="133"/>
    <col min="166" max="16384" width="9" style="134"/>
  </cols>
  <sheetData>
    <row r="1" ht="28.5" customHeight="1" spans="1:21">
      <c r="A1" s="135" t="s">
        <v>137</v>
      </c>
      <c r="B1" s="135"/>
      <c r="C1" s="135"/>
      <c r="D1" s="135"/>
      <c r="E1" s="135"/>
      <c r="F1" s="135"/>
      <c r="G1" s="135"/>
      <c r="H1" s="135"/>
      <c r="I1" s="135"/>
      <c r="J1" s="135"/>
      <c r="K1" s="135"/>
      <c r="L1" s="135"/>
      <c r="M1" s="135"/>
      <c r="N1" s="135"/>
      <c r="O1" s="135"/>
      <c r="P1" s="135"/>
      <c r="Q1" s="135"/>
      <c r="R1" s="135"/>
      <c r="S1" s="135"/>
      <c r="T1" s="135"/>
      <c r="U1" s="135"/>
    </row>
    <row r="2" ht="21" customHeight="1" spans="1:21">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1" customHeight="1" spans="1:21">
      <c r="A3" s="276"/>
      <c r="B3" s="140" t="s">
        <v>13</v>
      </c>
      <c r="C3" s="141" t="s">
        <v>14</v>
      </c>
      <c r="D3" s="140" t="s">
        <v>13</v>
      </c>
      <c r="E3" s="141" t="s">
        <v>14</v>
      </c>
      <c r="F3" s="140" t="s">
        <v>13</v>
      </c>
      <c r="G3" s="141" t="s">
        <v>14</v>
      </c>
      <c r="H3" s="140" t="s">
        <v>13</v>
      </c>
      <c r="I3" s="141" t="s">
        <v>14</v>
      </c>
      <c r="J3" s="140" t="s">
        <v>13</v>
      </c>
      <c r="K3" s="141" t="s">
        <v>14</v>
      </c>
      <c r="L3" s="140" t="s">
        <v>13</v>
      </c>
      <c r="M3" s="141" t="s">
        <v>14</v>
      </c>
      <c r="N3" s="140" t="s">
        <v>13</v>
      </c>
      <c r="O3" s="141" t="s">
        <v>14</v>
      </c>
      <c r="P3" s="140" t="s">
        <v>13</v>
      </c>
      <c r="Q3" s="141" t="s">
        <v>14</v>
      </c>
      <c r="R3" s="140" t="s">
        <v>13</v>
      </c>
      <c r="S3" s="141" t="s">
        <v>14</v>
      </c>
      <c r="T3" s="140" t="s">
        <v>13</v>
      </c>
      <c r="U3" s="141" t="s">
        <v>14</v>
      </c>
    </row>
    <row r="4" ht="24.75" customHeight="1" spans="1:21">
      <c r="A4" s="204" t="s">
        <v>138</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row>
    <row r="5" ht="23.25" customHeight="1" spans="1:21">
      <c r="A5" s="149" t="s">
        <v>139</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c r="T5" s="219"/>
      <c r="U5" s="197">
        <v>28.1633542190825</v>
      </c>
    </row>
    <row r="6" ht="21.75" customHeight="1" spans="1:21">
      <c r="A6" s="149" t="s">
        <v>140</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c r="T6" s="219"/>
      <c r="U6" s="197">
        <v>5.20205876486217</v>
      </c>
    </row>
    <row r="7" ht="18" customHeight="1" spans="1:21">
      <c r="A7" s="148" t="s">
        <v>141</v>
      </c>
      <c r="B7" s="146"/>
      <c r="C7" s="147">
        <v>2.5</v>
      </c>
      <c r="D7" s="146"/>
      <c r="E7" s="147">
        <v>19.8</v>
      </c>
      <c r="F7" s="146"/>
      <c r="G7" s="147">
        <v>14.4</v>
      </c>
      <c r="H7" s="146"/>
      <c r="I7" s="147">
        <v>11.7</v>
      </c>
      <c r="J7" s="146"/>
      <c r="K7" s="147">
        <v>11.7</v>
      </c>
      <c r="L7" s="146"/>
      <c r="M7" s="147">
        <v>10.5</v>
      </c>
      <c r="N7" s="146"/>
      <c r="O7" s="147">
        <v>8.3</v>
      </c>
      <c r="P7" s="146"/>
      <c r="Q7" s="147">
        <v>6.1</v>
      </c>
      <c r="R7" s="146"/>
      <c r="S7" s="147">
        <v>5.1</v>
      </c>
      <c r="T7" s="146"/>
      <c r="U7" s="147">
        <v>3.3</v>
      </c>
    </row>
    <row r="8" ht="18" customHeight="1" spans="1:21">
      <c r="A8" s="148" t="s">
        <v>142</v>
      </c>
      <c r="B8" s="146"/>
      <c r="C8" s="147">
        <v>-10.7</v>
      </c>
      <c r="D8" s="146"/>
      <c r="E8" s="147">
        <v>-14.9</v>
      </c>
      <c r="F8" s="146"/>
      <c r="G8" s="147">
        <v>-8.7</v>
      </c>
      <c r="H8" s="146"/>
      <c r="I8" s="147">
        <v>-5.2</v>
      </c>
      <c r="J8" s="146"/>
      <c r="K8" s="147">
        <v>-2.9</v>
      </c>
      <c r="L8" s="146"/>
      <c r="M8" s="147">
        <v>-1</v>
      </c>
      <c r="N8" s="146"/>
      <c r="O8" s="147">
        <v>-2.3</v>
      </c>
      <c r="P8" s="146"/>
      <c r="Q8" s="147">
        <v>-25.5</v>
      </c>
      <c r="R8" s="146"/>
      <c r="S8" s="147">
        <v>5.5</v>
      </c>
      <c r="T8" s="146"/>
      <c r="U8" s="147">
        <v>4.1</v>
      </c>
    </row>
    <row r="9" ht="18" customHeight="1" spans="1:21">
      <c r="A9" s="148" t="s">
        <v>143</v>
      </c>
      <c r="B9" s="146"/>
      <c r="C9" s="147">
        <v>2.7</v>
      </c>
      <c r="D9" s="146"/>
      <c r="E9" s="147">
        <v>5.5</v>
      </c>
      <c r="F9" s="146"/>
      <c r="G9" s="147">
        <v>4.8</v>
      </c>
      <c r="H9" s="146"/>
      <c r="I9" s="147">
        <v>2.9</v>
      </c>
      <c r="J9" s="146"/>
      <c r="K9" s="147">
        <v>2.2</v>
      </c>
      <c r="L9" s="146"/>
      <c r="M9" s="147">
        <v>4.4</v>
      </c>
      <c r="N9" s="146"/>
      <c r="O9" s="147">
        <v>1.1</v>
      </c>
      <c r="P9" s="146"/>
      <c r="Q9" s="147">
        <v>-2.9</v>
      </c>
      <c r="R9" s="146"/>
      <c r="S9" s="147">
        <v>-2.8</v>
      </c>
      <c r="T9" s="146"/>
      <c r="U9" s="147">
        <v>-4.2</v>
      </c>
    </row>
    <row r="10" ht="18" customHeight="1" spans="1:21">
      <c r="A10" s="148" t="s">
        <v>144</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c r="T10" s="146"/>
      <c r="U10" s="147">
        <v>-2.2</v>
      </c>
    </row>
    <row r="11" ht="18" customHeight="1" spans="1:21">
      <c r="A11" s="148" t="s">
        <v>145</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c r="T11" s="146"/>
      <c r="U11" s="147">
        <v>16.5</v>
      </c>
    </row>
    <row r="12" ht="18" customHeight="1" spans="1:21">
      <c r="A12" s="148" t="s">
        <v>146</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c r="T12" s="146"/>
      <c r="U12" s="147">
        <v>39.4</v>
      </c>
    </row>
    <row r="13" ht="18" customHeight="1" spans="1:21">
      <c r="A13" s="148" t="s">
        <v>147</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c r="T13" s="146"/>
      <c r="U13" s="147">
        <v>-4</v>
      </c>
    </row>
    <row r="14" ht="18" customHeight="1" spans="1:21">
      <c r="A14" s="148" t="s">
        <v>148</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c r="T14" s="146"/>
      <c r="U14" s="147">
        <v>-46.4</v>
      </c>
    </row>
    <row r="15" ht="18" customHeight="1" spans="1:21">
      <c r="A15" s="148" t="s">
        <v>149</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c r="T15" s="146"/>
      <c r="U15" s="147">
        <v>-62</v>
      </c>
    </row>
    <row r="16" ht="18" customHeight="1" spans="1:21">
      <c r="A16" s="148" t="s">
        <v>150</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c r="T16" s="150"/>
      <c r="U16" s="151">
        <v>-66.4</v>
      </c>
    </row>
    <row r="17" ht="18" customHeight="1" spans="1:21">
      <c r="A17" s="148" t="s">
        <v>151</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c r="T17" s="146"/>
      <c r="U17" s="147">
        <v>53.1</v>
      </c>
    </row>
    <row r="18" ht="18" customHeight="1" spans="1:21">
      <c r="A18" s="148" t="s">
        <v>152</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c r="T18" s="146"/>
      <c r="U18" s="147">
        <v>-14.1</v>
      </c>
    </row>
    <row r="19" ht="18" customHeight="1" spans="1:21">
      <c r="A19" s="148" t="s">
        <v>153</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c r="T19" s="146"/>
      <c r="U19" s="147">
        <v>13.7</v>
      </c>
    </row>
    <row r="20" ht="18" customHeight="1" spans="1:21">
      <c r="A20" s="148" t="s">
        <v>154</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c r="T20" s="146"/>
      <c r="U20" s="147">
        <v>23.6</v>
      </c>
    </row>
    <row r="21" ht="18" customHeight="1" spans="1:21">
      <c r="A21" s="148" t="s">
        <v>155</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c r="T21" s="146"/>
      <c r="U21" s="147">
        <v>11.3</v>
      </c>
    </row>
    <row r="22" ht="18" customHeight="1" spans="1:21">
      <c r="A22" s="148" t="s">
        <v>156</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c r="T22" s="146"/>
      <c r="U22" s="147">
        <v>0.9</v>
      </c>
    </row>
    <row r="23" ht="18" customHeight="1" spans="1:21">
      <c r="A23" s="148" t="s">
        <v>157</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c r="T23" s="146"/>
      <c r="U23" s="147">
        <v>0.1</v>
      </c>
    </row>
    <row r="24" ht="18" customHeight="1" spans="1:21">
      <c r="A24" s="148" t="s">
        <v>158</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c r="T24" s="146"/>
      <c r="U24" s="147">
        <v>5.5</v>
      </c>
    </row>
    <row r="25" ht="18" customHeight="1" spans="1:21">
      <c r="A25" s="148" t="s">
        <v>159</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c r="T25" s="146"/>
      <c r="U25" s="147">
        <v>4.4</v>
      </c>
    </row>
    <row r="26" ht="18" customHeight="1" spans="1:21">
      <c r="A26" s="148" t="s">
        <v>160</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c r="T26" s="146"/>
      <c r="U26" s="147">
        <v>-52.6</v>
      </c>
    </row>
    <row r="27" ht="18" customHeight="1" spans="1:21">
      <c r="A27" s="148" t="s">
        <v>161</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c r="T27" s="146"/>
      <c r="U27" s="147">
        <v>-14.1</v>
      </c>
    </row>
    <row r="28" ht="18" customHeight="1" spans="1:21">
      <c r="A28" s="148" t="s">
        <v>162</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c r="T28" s="146"/>
      <c r="U28" s="147">
        <v>9.6</v>
      </c>
    </row>
    <row r="29" ht="18" customHeight="1" spans="1:21">
      <c r="A29" s="148" t="s">
        <v>163</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c r="T29" s="146"/>
      <c r="U29" s="147">
        <v>26</v>
      </c>
    </row>
    <row r="30" ht="18" customHeight="1" spans="1:21">
      <c r="A30" s="148" t="s">
        <v>164</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c r="T30" s="146"/>
      <c r="U30" s="147">
        <v>27.9</v>
      </c>
    </row>
    <row r="31" ht="18" customHeight="1" spans="1:21">
      <c r="A31" s="148" t="s">
        <v>165</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c r="T31" s="146"/>
      <c r="U31" s="147">
        <v>-17.8</v>
      </c>
    </row>
    <row r="32" ht="18" customHeight="1" spans="1:21">
      <c r="A32" s="148" t="s">
        <v>166</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c r="T32" s="146"/>
      <c r="U32" s="147">
        <v>52.5</v>
      </c>
    </row>
    <row r="33" ht="21.75" customHeight="1" spans="1:21">
      <c r="A33" s="149" t="s">
        <v>167</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c r="T33" s="219"/>
      <c r="U33" s="197">
        <v>-5.34537219671718</v>
      </c>
    </row>
    <row r="34" ht="18" customHeight="1" spans="1:21">
      <c r="A34" s="148" t="s">
        <v>168</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c r="T34" s="146"/>
      <c r="U34" s="147">
        <v>-5.9</v>
      </c>
    </row>
    <row r="35" ht="18" customHeight="1" spans="1:21">
      <c r="A35" s="148" t="s">
        <v>169</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c r="T35" s="146"/>
      <c r="U35" s="147">
        <v>16</v>
      </c>
    </row>
    <row r="36" ht="18" customHeight="1" spans="1:21">
      <c r="A36" s="152" t="s">
        <v>170</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c r="T36" s="153"/>
      <c r="U36" s="154">
        <v>-1.9</v>
      </c>
    </row>
    <row r="37" s="134" customFormat="1" ht="44" customHeight="1" spans="1:165">
      <c r="A37" s="155" t="s">
        <v>136</v>
      </c>
      <c r="B37" s="155"/>
      <c r="C37" s="155"/>
      <c r="D37" s="155"/>
      <c r="E37" s="155"/>
      <c r="F37" s="155"/>
      <c r="G37" s="155"/>
      <c r="H37" s="155"/>
      <c r="I37" s="155"/>
      <c r="J37" s="155"/>
      <c r="K37" s="155"/>
      <c r="L37" s="155"/>
      <c r="M37" s="155"/>
      <c r="N37" s="155"/>
      <c r="O37" s="155"/>
      <c r="P37" s="155"/>
      <c r="Q37" s="155"/>
      <c r="R37" s="155"/>
      <c r="S37" s="155"/>
      <c r="T37" s="155"/>
      <c r="U37" s="155"/>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row>
    <row r="38" ht="41" customHeight="1"/>
  </sheetData>
  <mergeCells count="13">
    <mergeCell ref="A1:U1"/>
    <mergeCell ref="B2:C2"/>
    <mergeCell ref="D2:E2"/>
    <mergeCell ref="F2:G2"/>
    <mergeCell ref="H2:I2"/>
    <mergeCell ref="J2:K2"/>
    <mergeCell ref="L2:M2"/>
    <mergeCell ref="N2:O2"/>
    <mergeCell ref="P2:Q2"/>
    <mergeCell ref="R2:S2"/>
    <mergeCell ref="T2:U2"/>
    <mergeCell ref="A37:U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T21"/>
  <sheetViews>
    <sheetView zoomScale="80" zoomScaleNormal="80" workbookViewId="0">
      <pane xSplit="2" ySplit="3" topLeftCell="C4" activePane="bottomRight" state="frozen"/>
      <selection/>
      <selection pane="topRight"/>
      <selection pane="bottomLeft"/>
      <selection pane="bottomRight" activeCell="S4" sqref="S4:T20"/>
    </sheetView>
  </sheetViews>
  <sheetFormatPr defaultColWidth="9" defaultRowHeight="14.25"/>
  <cols>
    <col min="1" max="1" width="17.025" style="133" customWidth="1"/>
    <col min="2" max="2" width="7.625" style="133" customWidth="1"/>
    <col min="3" max="3" width="11.4" style="133" customWidth="1"/>
    <col min="4" max="18" width="10.775" style="133" customWidth="1"/>
    <col min="19" max="19" width="10.375" style="133"/>
    <col min="20" max="20" width="9.375" style="133"/>
    <col min="21" max="16384" width="9" style="133"/>
  </cols>
  <sheetData>
    <row r="1" ht="28.5" customHeight="1" spans="1:20">
      <c r="A1" s="135" t="s">
        <v>171</v>
      </c>
      <c r="B1" s="135"/>
      <c r="C1" s="135"/>
      <c r="D1" s="135"/>
      <c r="E1" s="135"/>
      <c r="F1" s="135"/>
      <c r="G1" s="135"/>
      <c r="H1" s="135"/>
      <c r="I1" s="135"/>
      <c r="J1" s="135"/>
      <c r="K1" s="135"/>
      <c r="L1" s="135"/>
      <c r="M1" s="135"/>
      <c r="N1" s="135"/>
      <c r="O1" s="135"/>
      <c r="P1" s="135"/>
      <c r="Q1" s="135"/>
      <c r="R1" s="135"/>
      <c r="S1" s="135"/>
      <c r="T1" s="135"/>
    </row>
    <row r="2" ht="21" customHeight="1" spans="1:20">
      <c r="A2" s="283" t="s">
        <v>172</v>
      </c>
      <c r="B2" s="284"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ht="21" customHeight="1" spans="1:20">
      <c r="A3" s="291"/>
      <c r="B3" s="292"/>
      <c r="C3" s="140" t="s">
        <v>13</v>
      </c>
      <c r="D3" s="141" t="s">
        <v>14</v>
      </c>
      <c r="E3" s="140" t="s">
        <v>13</v>
      </c>
      <c r="F3" s="141" t="s">
        <v>14</v>
      </c>
      <c r="G3" s="140" t="s">
        <v>13</v>
      </c>
      <c r="H3" s="141" t="s">
        <v>14</v>
      </c>
      <c r="I3" s="140" t="s">
        <v>13</v>
      </c>
      <c r="J3" s="141" t="s">
        <v>14</v>
      </c>
      <c r="K3" s="140" t="s">
        <v>13</v>
      </c>
      <c r="L3" s="141" t="s">
        <v>14</v>
      </c>
      <c r="M3" s="140" t="s">
        <v>13</v>
      </c>
      <c r="N3" s="141" t="s">
        <v>14</v>
      </c>
      <c r="O3" s="140" t="s">
        <v>13</v>
      </c>
      <c r="P3" s="141" t="s">
        <v>14</v>
      </c>
      <c r="Q3" s="140" t="s">
        <v>13</v>
      </c>
      <c r="R3" s="141" t="s">
        <v>14</v>
      </c>
      <c r="S3" s="140" t="s">
        <v>13</v>
      </c>
      <c r="T3" s="141" t="s">
        <v>14</v>
      </c>
    </row>
    <row r="4" ht="34" customHeight="1" spans="1:20">
      <c r="A4" s="285" t="s">
        <v>173</v>
      </c>
      <c r="B4" s="286" t="s">
        <v>174</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c r="S4" s="250">
        <v>795</v>
      </c>
      <c r="T4" s="147">
        <v>-3.04878048780488</v>
      </c>
    </row>
    <row r="5" ht="34" customHeight="1" spans="1:20">
      <c r="A5" s="148" t="s">
        <v>175</v>
      </c>
      <c r="B5" s="288" t="s">
        <v>174</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c r="S5" s="250">
        <v>282</v>
      </c>
      <c r="T5" s="147">
        <v>7.6</v>
      </c>
    </row>
    <row r="6" ht="34" customHeight="1" spans="1:20">
      <c r="A6" s="148" t="s">
        <v>176</v>
      </c>
      <c r="B6" s="288" t="s">
        <v>16</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c r="S6" s="146">
        <v>57.48</v>
      </c>
      <c r="T6" s="147">
        <v>55.9</v>
      </c>
    </row>
    <row r="7" ht="34" customHeight="1" spans="1:20">
      <c r="A7" s="148" t="s">
        <v>177</v>
      </c>
      <c r="B7" s="288" t="s">
        <v>16</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c r="S7" s="146">
        <v>1335.91</v>
      </c>
      <c r="T7" s="147">
        <v>-5</v>
      </c>
    </row>
    <row r="8" ht="34" customHeight="1" spans="1:20">
      <c r="A8" s="148" t="s">
        <v>178</v>
      </c>
      <c r="B8" s="288" t="s">
        <v>16</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c r="S8" s="146">
        <v>317.47</v>
      </c>
      <c r="T8" s="147">
        <v>-5.4</v>
      </c>
    </row>
    <row r="9" ht="34" customHeight="1" spans="1:20">
      <c r="A9" s="148" t="s">
        <v>179</v>
      </c>
      <c r="B9" s="288" t="s">
        <v>16</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c r="S9" s="146">
        <v>85.51</v>
      </c>
      <c r="T9" s="147">
        <v>-8.8</v>
      </c>
    </row>
    <row r="10" ht="34" customHeight="1" spans="1:20">
      <c r="A10" s="148" t="s">
        <v>180</v>
      </c>
      <c r="B10" s="288" t="s">
        <v>16</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c r="S10" s="146">
        <v>4623</v>
      </c>
      <c r="T10" s="147">
        <v>1.8</v>
      </c>
    </row>
    <row r="11" ht="34" customHeight="1" spans="1:20">
      <c r="A11" s="148" t="s">
        <v>181</v>
      </c>
      <c r="B11" s="288" t="s">
        <v>16</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c r="S11" s="146">
        <v>2993.14</v>
      </c>
      <c r="T11" s="147">
        <v>2.6</v>
      </c>
    </row>
    <row r="12" ht="34" customHeight="1" spans="1:20">
      <c r="A12" s="148" t="s">
        <v>182</v>
      </c>
      <c r="B12" s="288" t="s">
        <v>16</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c r="S12" s="146">
        <v>2384.26</v>
      </c>
      <c r="T12" s="147">
        <v>-2.2</v>
      </c>
    </row>
    <row r="13" ht="34" customHeight="1" spans="1:20">
      <c r="A13" s="148" t="s">
        <v>183</v>
      </c>
      <c r="B13" s="288" t="s">
        <v>16</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c r="S13" s="146">
        <v>1961.91</v>
      </c>
      <c r="T13" s="147">
        <v>-4.5</v>
      </c>
    </row>
    <row r="14" ht="34" customHeight="1" spans="1:20">
      <c r="A14" s="148" t="s">
        <v>184</v>
      </c>
      <c r="B14" s="288" t="s">
        <v>16</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c r="S14" s="146">
        <v>23.41</v>
      </c>
      <c r="T14" s="147">
        <v>-6.7</v>
      </c>
    </row>
    <row r="15" ht="34" customHeight="1" spans="1:20">
      <c r="A15" s="148" t="s">
        <v>185</v>
      </c>
      <c r="B15" s="288" t="s">
        <v>16</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c r="S15" s="146">
        <v>57.05</v>
      </c>
      <c r="T15" s="147">
        <v>6.2</v>
      </c>
    </row>
    <row r="16" ht="34" customHeight="1" spans="1:20">
      <c r="A16" s="148" t="s">
        <v>186</v>
      </c>
      <c r="B16" s="288" t="s">
        <v>16</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c r="S16" s="146">
        <v>29.41</v>
      </c>
      <c r="T16" s="147">
        <v>4.8</v>
      </c>
    </row>
    <row r="17" ht="34" customHeight="1" spans="1:20">
      <c r="A17" s="148" t="s">
        <v>187</v>
      </c>
      <c r="B17" s="288" t="s">
        <v>16</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c r="S17" s="146">
        <v>119.09</v>
      </c>
      <c r="T17" s="147">
        <v>14.7</v>
      </c>
    </row>
    <row r="18" ht="34" customHeight="1" spans="1:20">
      <c r="A18" s="148" t="s">
        <v>188</v>
      </c>
      <c r="B18" s="288" t="s">
        <v>16</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c r="S18" s="150">
        <v>180.44</v>
      </c>
      <c r="T18" s="151">
        <v>12.8</v>
      </c>
    </row>
    <row r="19" s="133" customFormat="1" ht="34" customHeight="1" spans="1:20">
      <c r="A19" s="148" t="s">
        <v>189</v>
      </c>
      <c r="B19" s="288" t="s">
        <v>16</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c r="S19" s="146">
        <v>81.5</v>
      </c>
      <c r="T19" s="147">
        <v>102.8</v>
      </c>
    </row>
    <row r="20" s="133" customFormat="1" ht="34" customHeight="1" spans="1:20">
      <c r="A20" s="152" t="s">
        <v>190</v>
      </c>
      <c r="B20" s="290" t="s">
        <v>191</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c r="S20" s="153">
        <v>9.61</v>
      </c>
      <c r="T20" s="154">
        <v>-5</v>
      </c>
    </row>
    <row r="21" ht="36" customHeight="1" spans="1:20">
      <c r="A21" s="155"/>
      <c r="B21" s="155"/>
      <c r="C21" s="155"/>
      <c r="D21" s="155"/>
      <c r="E21" s="155"/>
      <c r="F21" s="155"/>
      <c r="G21" s="155"/>
      <c r="H21" s="155"/>
      <c r="I21" s="155"/>
      <c r="J21" s="155"/>
      <c r="K21" s="155"/>
      <c r="L21" s="155"/>
      <c r="M21" s="155"/>
      <c r="N21" s="155"/>
      <c r="O21" s="155"/>
      <c r="P21" s="155"/>
      <c r="Q21" s="155"/>
      <c r="R21" s="155"/>
      <c r="S21" s="155"/>
      <c r="T21" s="155"/>
    </row>
  </sheetData>
  <mergeCells count="13">
    <mergeCell ref="A1:T1"/>
    <mergeCell ref="C2:D2"/>
    <mergeCell ref="E2:F2"/>
    <mergeCell ref="G2:H2"/>
    <mergeCell ref="I2:J2"/>
    <mergeCell ref="K2:L2"/>
    <mergeCell ref="M2:N2"/>
    <mergeCell ref="O2:P2"/>
    <mergeCell ref="Q2:R2"/>
    <mergeCell ref="S2:T2"/>
    <mergeCell ref="A21:T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16"/>
  <sheetViews>
    <sheetView zoomScale="80" zoomScaleNormal="80" workbookViewId="0">
      <pane xSplit="2" ySplit="2" topLeftCell="C3" activePane="bottomRight" state="frozen"/>
      <selection/>
      <selection pane="topRight"/>
      <selection pane="bottomLeft"/>
      <selection pane="bottomRight" activeCell="K3" sqref="K3:K16"/>
    </sheetView>
  </sheetViews>
  <sheetFormatPr defaultColWidth="9" defaultRowHeight="14.25"/>
  <cols>
    <col min="1" max="1" width="25.0416666666667" style="133" customWidth="1"/>
    <col min="2" max="2" width="8.975" style="133" customWidth="1"/>
    <col min="3" max="4" width="13.7416666666667" style="133" customWidth="1"/>
    <col min="5" max="10" width="15.3083333333333" style="133" customWidth="1"/>
    <col min="11" max="11" width="15" style="133" customWidth="1"/>
    <col min="12" max="16384" width="9" style="133"/>
  </cols>
  <sheetData>
    <row r="1" ht="42" customHeight="1" spans="1:11">
      <c r="A1" s="135" t="s">
        <v>192</v>
      </c>
      <c r="B1" s="135"/>
      <c r="C1" s="135"/>
      <c r="D1" s="135"/>
      <c r="E1" s="135"/>
      <c r="F1" s="135"/>
      <c r="G1" s="135"/>
      <c r="H1" s="135"/>
      <c r="I1" s="135"/>
      <c r="J1" s="135"/>
      <c r="K1" s="135"/>
    </row>
    <row r="2" ht="43.35" customHeight="1" spans="1:11">
      <c r="A2" s="283" t="s">
        <v>172</v>
      </c>
      <c r="B2" s="284" t="s">
        <v>2</v>
      </c>
      <c r="C2" s="138" t="s">
        <v>3</v>
      </c>
      <c r="D2" s="138" t="s">
        <v>4</v>
      </c>
      <c r="E2" s="138" t="s">
        <v>5</v>
      </c>
      <c r="F2" s="138" t="s">
        <v>6</v>
      </c>
      <c r="G2" s="138" t="s">
        <v>7</v>
      </c>
      <c r="H2" s="138" t="s">
        <v>8</v>
      </c>
      <c r="I2" s="138" t="s">
        <v>9</v>
      </c>
      <c r="J2" s="138" t="s">
        <v>10</v>
      </c>
      <c r="K2" s="138" t="s">
        <v>11</v>
      </c>
    </row>
    <row r="3" ht="35" customHeight="1" spans="1:11">
      <c r="A3" s="285" t="s">
        <v>193</v>
      </c>
      <c r="B3" s="286" t="s">
        <v>29</v>
      </c>
      <c r="C3" s="287">
        <v>2.89</v>
      </c>
      <c r="D3" s="287">
        <v>3.6</v>
      </c>
      <c r="E3" s="287">
        <v>3.62</v>
      </c>
      <c r="F3" s="287">
        <v>3.78</v>
      </c>
      <c r="G3" s="287">
        <v>3.85</v>
      </c>
      <c r="H3" s="287">
        <v>3.88</v>
      </c>
      <c r="I3" s="287">
        <v>3.4</v>
      </c>
      <c r="J3" s="287">
        <v>3.62</v>
      </c>
      <c r="K3" s="287">
        <v>3.47</v>
      </c>
    </row>
    <row r="4" ht="35" customHeight="1" spans="1:11">
      <c r="A4" s="148" t="s">
        <v>194</v>
      </c>
      <c r="B4" s="288" t="s">
        <v>195</v>
      </c>
      <c r="C4" s="147">
        <v>-0.55</v>
      </c>
      <c r="D4" s="147">
        <v>-0.57</v>
      </c>
      <c r="E4" s="147">
        <v>-0.55</v>
      </c>
      <c r="F4" s="147">
        <v>-0.17</v>
      </c>
      <c r="G4" s="147">
        <v>0.31</v>
      </c>
      <c r="H4" s="147">
        <v>0.61</v>
      </c>
      <c r="I4" s="147">
        <v>-0.1</v>
      </c>
      <c r="J4" s="147">
        <v>0.26</v>
      </c>
      <c r="K4" s="147">
        <v>0.37</v>
      </c>
    </row>
    <row r="5" ht="35" customHeight="1" spans="1:11">
      <c r="A5" s="148" t="s">
        <v>196</v>
      </c>
      <c r="B5" s="288" t="s">
        <v>29</v>
      </c>
      <c r="C5" s="289">
        <v>100.53</v>
      </c>
      <c r="D5" s="289">
        <v>99.32</v>
      </c>
      <c r="E5" s="289">
        <v>99.1</v>
      </c>
      <c r="F5" s="289">
        <v>99.73</v>
      </c>
      <c r="G5" s="289">
        <v>99.23</v>
      </c>
      <c r="H5" s="289">
        <v>100.29</v>
      </c>
      <c r="I5" s="289">
        <v>99.22</v>
      </c>
      <c r="J5" s="289">
        <v>99.65</v>
      </c>
      <c r="K5" s="289">
        <v>100.52</v>
      </c>
    </row>
    <row r="6" ht="35" customHeight="1" spans="1:11">
      <c r="A6" s="148" t="s">
        <v>194</v>
      </c>
      <c r="B6" s="288" t="s">
        <v>195</v>
      </c>
      <c r="C6" s="147">
        <v>-5.5</v>
      </c>
      <c r="D6" s="147">
        <v>-5.96</v>
      </c>
      <c r="E6" s="147">
        <v>-6.77</v>
      </c>
      <c r="F6" s="147">
        <v>-6.1</v>
      </c>
      <c r="G6" s="147">
        <v>-5.74</v>
      </c>
      <c r="H6" s="147">
        <v>-2.42</v>
      </c>
      <c r="I6" s="147">
        <v>-3.35</v>
      </c>
      <c r="J6" s="147">
        <v>-2.64</v>
      </c>
      <c r="K6" s="147">
        <v>-0.4</v>
      </c>
    </row>
    <row r="7" ht="35" customHeight="1" spans="1:11">
      <c r="A7" s="148" t="s">
        <v>197</v>
      </c>
      <c r="B7" s="288" t="s">
        <v>29</v>
      </c>
      <c r="C7" s="289">
        <v>65.55</v>
      </c>
      <c r="D7" s="289">
        <v>65.21</v>
      </c>
      <c r="E7" s="289">
        <v>65.26</v>
      </c>
      <c r="F7" s="289">
        <v>65.01</v>
      </c>
      <c r="G7" s="289">
        <v>64.98</v>
      </c>
      <c r="H7" s="289">
        <v>65.14</v>
      </c>
      <c r="I7" s="289">
        <v>65.1</v>
      </c>
      <c r="J7" s="289">
        <v>65.08</v>
      </c>
      <c r="K7" s="289">
        <v>64.74</v>
      </c>
    </row>
    <row r="8" ht="35" customHeight="1" spans="1:11">
      <c r="A8" s="148" t="s">
        <v>194</v>
      </c>
      <c r="B8" s="288" t="s">
        <v>195</v>
      </c>
      <c r="C8" s="147">
        <v>1.2</v>
      </c>
      <c r="D8" s="147">
        <v>1.29</v>
      </c>
      <c r="E8" s="147">
        <v>1.54</v>
      </c>
      <c r="F8" s="147">
        <v>1.4</v>
      </c>
      <c r="G8" s="147">
        <v>0.99</v>
      </c>
      <c r="H8" s="147">
        <v>0.72</v>
      </c>
      <c r="I8" s="147">
        <v>0.63</v>
      </c>
      <c r="J8" s="147">
        <v>0.65</v>
      </c>
      <c r="K8" s="147">
        <v>0.46</v>
      </c>
    </row>
    <row r="9" ht="35" customHeight="1" spans="1:11">
      <c r="A9" s="148" t="s">
        <v>198</v>
      </c>
      <c r="B9" s="288" t="s">
        <v>199</v>
      </c>
      <c r="C9" s="289">
        <v>2.4</v>
      </c>
      <c r="D9" s="289">
        <v>2.28</v>
      </c>
      <c r="E9" s="289">
        <v>2.29</v>
      </c>
      <c r="F9" s="289">
        <v>2.31</v>
      </c>
      <c r="G9" s="289">
        <v>2.36</v>
      </c>
      <c r="H9" s="289">
        <v>2.37</v>
      </c>
      <c r="I9" s="289">
        <v>2.39</v>
      </c>
      <c r="J9" s="289">
        <v>2.37</v>
      </c>
      <c r="K9" s="289">
        <v>2.39</v>
      </c>
    </row>
    <row r="10" ht="35" customHeight="1" spans="1:11">
      <c r="A10" s="148" t="s">
        <v>194</v>
      </c>
      <c r="B10" s="288" t="s">
        <v>195</v>
      </c>
      <c r="C10" s="147">
        <v>0</v>
      </c>
      <c r="D10" s="147">
        <v>-0.11</v>
      </c>
      <c r="E10" s="147">
        <v>-0.09</v>
      </c>
      <c r="F10" s="147">
        <v>0</v>
      </c>
      <c r="G10" s="147">
        <v>0.13</v>
      </c>
      <c r="H10" s="147">
        <v>0.13</v>
      </c>
      <c r="I10" s="147">
        <v>0.14</v>
      </c>
      <c r="J10" s="147">
        <v>0.09</v>
      </c>
      <c r="K10" s="147">
        <v>0.08</v>
      </c>
    </row>
    <row r="11" ht="35" customHeight="1" spans="1:11">
      <c r="A11" s="148" t="s">
        <v>200</v>
      </c>
      <c r="B11" s="288" t="s">
        <v>29</v>
      </c>
      <c r="C11" s="289">
        <v>4.29</v>
      </c>
      <c r="D11" s="289">
        <v>6.26</v>
      </c>
      <c r="E11" s="289">
        <v>6.17</v>
      </c>
      <c r="F11" s="289">
        <v>6.4</v>
      </c>
      <c r="G11" s="289">
        <v>6.43</v>
      </c>
      <c r="H11" s="289">
        <v>6.5</v>
      </c>
      <c r="I11" s="289">
        <v>5.64</v>
      </c>
      <c r="J11" s="289">
        <v>5.99</v>
      </c>
      <c r="K11" s="289">
        <v>5.71</v>
      </c>
    </row>
    <row r="12" ht="35" customHeight="1" spans="1:11">
      <c r="A12" s="148" t="s">
        <v>194</v>
      </c>
      <c r="B12" s="288" t="s">
        <v>195</v>
      </c>
      <c r="C12" s="147">
        <v>-0.4</v>
      </c>
      <c r="D12" s="147">
        <v>0.01</v>
      </c>
      <c r="E12" s="147">
        <v>-0.11</v>
      </c>
      <c r="F12" s="147">
        <v>0.3</v>
      </c>
      <c r="G12" s="147">
        <v>0.81</v>
      </c>
      <c r="H12" s="147">
        <v>1.33</v>
      </c>
      <c r="I12" s="147">
        <v>0.14</v>
      </c>
      <c r="J12" s="147">
        <v>0.79</v>
      </c>
      <c r="K12" s="147">
        <v>0.94</v>
      </c>
    </row>
    <row r="13" ht="35" customHeight="1" spans="1:11">
      <c r="A13" s="148" t="s">
        <v>201</v>
      </c>
      <c r="B13" s="288" t="s">
        <v>29</v>
      </c>
      <c r="C13" s="289">
        <v>99.44</v>
      </c>
      <c r="D13" s="289">
        <v>98.46</v>
      </c>
      <c r="E13" s="289">
        <v>98.22</v>
      </c>
      <c r="F13" s="289">
        <v>99.88</v>
      </c>
      <c r="G13" s="289">
        <v>99.88</v>
      </c>
      <c r="H13" s="289">
        <v>99.77</v>
      </c>
      <c r="I13" s="289">
        <v>99.77</v>
      </c>
      <c r="J13" s="289">
        <v>99.92</v>
      </c>
      <c r="K13" s="289">
        <v>99.9</v>
      </c>
    </row>
    <row r="14" ht="35" customHeight="1" spans="1:11">
      <c r="A14" s="148" t="s">
        <v>194</v>
      </c>
      <c r="B14" s="288" t="s">
        <v>195</v>
      </c>
      <c r="C14" s="147">
        <v>-1</v>
      </c>
      <c r="D14" s="147">
        <v>-1.65</v>
      </c>
      <c r="E14" s="147">
        <v>-0.71</v>
      </c>
      <c r="F14" s="147">
        <v>-0.21</v>
      </c>
      <c r="G14" s="147">
        <v>1.33</v>
      </c>
      <c r="H14" s="147">
        <v>0.62</v>
      </c>
      <c r="I14" s="147">
        <v>0.44</v>
      </c>
      <c r="J14" s="147">
        <v>0.77</v>
      </c>
      <c r="K14" s="147">
        <v>0.36</v>
      </c>
    </row>
    <row r="15" ht="35" customHeight="1" spans="1:11">
      <c r="A15" s="148" t="s">
        <v>202</v>
      </c>
      <c r="B15" s="288" t="s">
        <v>203</v>
      </c>
      <c r="C15" s="289">
        <v>79.56618</v>
      </c>
      <c r="D15" s="289">
        <v>75.478263</v>
      </c>
      <c r="E15" s="289">
        <v>77.65</v>
      </c>
      <c r="F15" s="289">
        <v>79.07</v>
      </c>
      <c r="G15" s="289">
        <v>81.34</v>
      </c>
      <c r="H15" s="289">
        <v>81.3</v>
      </c>
      <c r="I15" s="289">
        <v>82.01</v>
      </c>
      <c r="J15" s="289">
        <v>82.1</v>
      </c>
      <c r="K15" s="289">
        <v>85.46</v>
      </c>
    </row>
    <row r="16" ht="35" customHeight="1" spans="1:11">
      <c r="A16" s="152" t="s">
        <v>194</v>
      </c>
      <c r="B16" s="290" t="s">
        <v>195</v>
      </c>
      <c r="C16" s="154">
        <v>-1.2</v>
      </c>
      <c r="D16" s="154">
        <v>-1.95</v>
      </c>
      <c r="E16" s="154">
        <v>-1.64</v>
      </c>
      <c r="F16" s="154">
        <v>4.01</v>
      </c>
      <c r="G16" s="154">
        <v>6.9</v>
      </c>
      <c r="H16" s="154">
        <v>6.8</v>
      </c>
      <c r="I16" s="154">
        <v>6.51</v>
      </c>
      <c r="J16" s="154">
        <v>5.77</v>
      </c>
      <c r="K16" s="154">
        <v>7.9</v>
      </c>
    </row>
  </sheetData>
  <mergeCells count="1">
    <mergeCell ref="A1:K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丘春俏</cp:lastModifiedBy>
  <cp:revision>1</cp:revision>
  <dcterms:created xsi:type="dcterms:W3CDTF">2006-03-07T17:13:00Z</dcterms:created>
  <cp:lastPrinted>2020-03-23T21:18:00Z</cp:lastPrinted>
  <dcterms:modified xsi:type="dcterms:W3CDTF">2025-12-01T02:32:23Z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ICV">
    <vt:lpwstr>16AEECA28A324BFCAE479E26886F50C9_13</vt:lpwstr>
  </property>
  <property fmtid="{D5CDD505-2E9C-101B-9397-08002B2CF9AE}" pid="5" name="commondata">
    <vt:lpwstr>eyJoZGlkIjoiOGExZmYwZDZlNzUzOTBiYzE1NWNjNTMxZDdiOWUzZmIifQ==</vt:lpwstr>
  </property>
</Properties>
</file>